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firstSheet="1" activeTab="1"/>
  </bookViews>
  <sheets>
    <sheet name="Сводный протокол" sheetId="1" r:id="rId1"/>
    <sheet name="2-ки ж" sheetId="2" r:id="rId2"/>
    <sheet name="2-ки м" sheetId="3" r:id="rId3"/>
    <sheet name="2-ки см" sheetId="4" r:id="rId4"/>
    <sheet name="каяки" sheetId="5" r:id="rId5"/>
    <sheet name="спорт" sheetId="6" r:id="rId6"/>
  </sheets>
  <definedNames/>
  <calcPr fullCalcOnLoad="1"/>
</workbook>
</file>

<file path=xl/sharedStrings.xml><?xml version="1.0" encoding="utf-8"?>
<sst xmlns="http://schemas.openxmlformats.org/spreadsheetml/2006/main" count="332" uniqueCount="151">
  <si>
    <t>Карта прохождения дистанции</t>
  </si>
  <si>
    <t>Команда</t>
  </si>
  <si>
    <t>ФИО экипажа</t>
  </si>
  <si>
    <t>Стартовый номер</t>
  </si>
  <si>
    <t>Номер заезда</t>
  </si>
  <si>
    <t>Штрафные очки, номера ворот</t>
  </si>
  <si>
    <t>Сумма штрафа</t>
  </si>
  <si>
    <t>результат</t>
  </si>
  <si>
    <t>место</t>
  </si>
  <si>
    <t>Катамараны 2 смешанные экипажи</t>
  </si>
  <si>
    <t>Легион</t>
  </si>
  <si>
    <t>Монолит</t>
  </si>
  <si>
    <t>Бонус</t>
  </si>
  <si>
    <t>Спортивный разряд участника</t>
  </si>
  <si>
    <t>б/р</t>
  </si>
  <si>
    <t>Катамараны 2 мужские экипажи</t>
  </si>
  <si>
    <t>Время, сек</t>
  </si>
  <si>
    <t>КМС</t>
  </si>
  <si>
    <t>Имеющиеся разряды</t>
  </si>
  <si>
    <t>Расчет выполненных разрядов  производился на основании  "Разрядным требованиям по Спортивному туризму на 2001-2004 г." утвержденых Госкомспортом РФ.</t>
  </si>
  <si>
    <t>Сплав-1</t>
  </si>
  <si>
    <t>Монолит-Р</t>
  </si>
  <si>
    <t>Сплав-Юниор</t>
  </si>
  <si>
    <t>Класс дистанций 3</t>
  </si>
  <si>
    <t>"19-20" апреля 2008г</t>
  </si>
  <si>
    <t>МС</t>
  </si>
  <si>
    <t>Главный судья _____________________(Кирина Т.В.)                   Главный секратерь _________ (Оболочкова Э.Н.)</t>
  </si>
  <si>
    <t>Катамараны 2 женские</t>
  </si>
  <si>
    <t>Итоговый протокол спасработ</t>
  </si>
  <si>
    <t>Короткая трасса</t>
  </si>
  <si>
    <t>Спасработы</t>
  </si>
  <si>
    <t>Длинная трасса</t>
  </si>
  <si>
    <t>Сумма мест</t>
  </si>
  <si>
    <t>Общекомандное место</t>
  </si>
  <si>
    <t>4-км</t>
  </si>
  <si>
    <t>2ки м</t>
  </si>
  <si>
    <t>2ки см</t>
  </si>
  <si>
    <t>"11-12" апреля 2009г</t>
  </si>
  <si>
    <t>Веселов Александр</t>
  </si>
  <si>
    <t>Грачев Вячеслав</t>
  </si>
  <si>
    <t>Сумма 2 заездов</t>
  </si>
  <si>
    <t>Тювеев Антон</t>
  </si>
  <si>
    <t>Кривошей Алексей</t>
  </si>
  <si>
    <t>Сплав</t>
  </si>
  <si>
    <t>Биндасов Денис</t>
  </si>
  <si>
    <t>Краев Тимофей</t>
  </si>
  <si>
    <t>Баранов Николай</t>
  </si>
  <si>
    <t>Сидоренко Владимир</t>
  </si>
  <si>
    <t>Бочков Сергей</t>
  </si>
  <si>
    <t>Грекин Александр</t>
  </si>
  <si>
    <t>Жук Анатолий</t>
  </si>
  <si>
    <t>Луч</t>
  </si>
  <si>
    <t>Бука Дмирий</t>
  </si>
  <si>
    <t>Усков Виталий</t>
  </si>
  <si>
    <t>Тельманов Максим</t>
  </si>
  <si>
    <t>Горшков Михаил</t>
  </si>
  <si>
    <t>Токарев Константин</t>
  </si>
  <si>
    <t>Соловейчик Роман</t>
  </si>
  <si>
    <t>Разин Павел</t>
  </si>
  <si>
    <t>Кирин Михаил</t>
  </si>
  <si>
    <t>Green Tour</t>
  </si>
  <si>
    <t>Шкрябин Владимир</t>
  </si>
  <si>
    <t>Баргусевич Павел</t>
  </si>
  <si>
    <t>Копытов Роман</t>
  </si>
  <si>
    <t>Власюк Борис</t>
  </si>
  <si>
    <t>Власенко Андрей</t>
  </si>
  <si>
    <t>Кольницкий Олег</t>
  </si>
  <si>
    <t>не вышли на старт</t>
  </si>
  <si>
    <t>Уткин Александр</t>
  </si>
  <si>
    <t>Бурдин Леонид</t>
  </si>
  <si>
    <t>Агульник Денис</t>
  </si>
  <si>
    <t>Ананин Константин</t>
  </si>
  <si>
    <t>Щербань Алексей</t>
  </si>
  <si>
    <t>Поддубный Иван</t>
  </si>
  <si>
    <t>Антипин Валентин</t>
  </si>
  <si>
    <t>Семенюк Степан</t>
  </si>
  <si>
    <t>Транс</t>
  </si>
  <si>
    <t>Афанасьев Масксим</t>
  </si>
  <si>
    <t>Кугак Илья</t>
  </si>
  <si>
    <t>Вершина</t>
  </si>
  <si>
    <t>Казачёнок Андрей</t>
  </si>
  <si>
    <t>Фомин Александр</t>
  </si>
  <si>
    <t>Миронов Дмитрий</t>
  </si>
  <si>
    <t>Громов Сергей</t>
  </si>
  <si>
    <t>Капычай Сергей</t>
  </si>
  <si>
    <t>Андреев Александр</t>
  </si>
  <si>
    <t>Пикурин Иван</t>
  </si>
  <si>
    <t>Вихрянов Александр</t>
  </si>
  <si>
    <t>Талалаев Алексей</t>
  </si>
  <si>
    <t>Шишкин Павел</t>
  </si>
  <si>
    <t>Суриков Владимир</t>
  </si>
  <si>
    <t>Анненков Вадим</t>
  </si>
  <si>
    <t>Грань</t>
  </si>
  <si>
    <t>Главный судья _____________________(Титов М.Е.)                                Главный секратерь _________ (Колбина Е.А.)</t>
  </si>
  <si>
    <t>Бордунов Александр</t>
  </si>
  <si>
    <t>Урбанов Евгений</t>
  </si>
  <si>
    <t>Даниленко Алексей</t>
  </si>
  <si>
    <t>Коновалов Елисей</t>
  </si>
  <si>
    <t>Стуканов Максим</t>
  </si>
  <si>
    <t>Непогодин Александр</t>
  </si>
  <si>
    <t>Непогодин Михаил</t>
  </si>
  <si>
    <t>ранг</t>
  </si>
  <si>
    <t>Дронова Юлия</t>
  </si>
  <si>
    <t>Грекина Татьяна</t>
  </si>
  <si>
    <t>Владимирова Антонина</t>
  </si>
  <si>
    <t>Бачило Ольга</t>
  </si>
  <si>
    <t>Сушкова Виктория</t>
  </si>
  <si>
    <t>Козанцева Ольга</t>
  </si>
  <si>
    <t>Ермилова Александра</t>
  </si>
  <si>
    <t>Похожалова Светлана</t>
  </si>
  <si>
    <t>Хасина Кристина</t>
  </si>
  <si>
    <t>Самсонова Нина</t>
  </si>
  <si>
    <t>Степанова Екатерина</t>
  </si>
  <si>
    <t>Теточкина Екатерина</t>
  </si>
  <si>
    <t>Тигранян Елена</t>
  </si>
  <si>
    <t>Тигранян Кристина</t>
  </si>
  <si>
    <t>Орел Анастасия</t>
  </si>
  <si>
    <t>Коновалова Ульяна</t>
  </si>
  <si>
    <t>Главный судья _____________________(Титов М.Е.)                   Главный секратерь _________ (Колбина Е.А.)</t>
  </si>
  <si>
    <t>Пипко Денис</t>
  </si>
  <si>
    <t>Князева Анастасия</t>
  </si>
  <si>
    <t>Никитенко Алексей</t>
  </si>
  <si>
    <t>Никитенко Оксана</t>
  </si>
  <si>
    <t>Баранова Ольга</t>
  </si>
  <si>
    <t>Кузнецов Иван</t>
  </si>
  <si>
    <t>Ткаченко Елена</t>
  </si>
  <si>
    <t>Гарькуша Константин</t>
  </si>
  <si>
    <t>Лящевская Марина</t>
  </si>
  <si>
    <t>Ямилов Игорь</t>
  </si>
  <si>
    <t>Вольнова Виорика</t>
  </si>
  <si>
    <t>Зыков Дмитрий</t>
  </si>
  <si>
    <t>Кирюшин Алексей</t>
  </si>
  <si>
    <t>Наварич Анастасия</t>
  </si>
  <si>
    <t>Кириченко Дмитрий</t>
  </si>
  <si>
    <t>Молчанюк Марина</t>
  </si>
  <si>
    <t>Коновалова Инна</t>
  </si>
  <si>
    <t>Немчин Константин</t>
  </si>
  <si>
    <t>Тесленко Евгений</t>
  </si>
  <si>
    <t>Бояркина Ирина</t>
  </si>
  <si>
    <t>туристические каяки</t>
  </si>
  <si>
    <t>Попов Александр</t>
  </si>
  <si>
    <t>Бука Дмитрий</t>
  </si>
  <si>
    <t>Ларюшин Роман</t>
  </si>
  <si>
    <t>Таран Геннадий</t>
  </si>
  <si>
    <t>спортивные каяки</t>
  </si>
  <si>
    <t>Каноэ</t>
  </si>
  <si>
    <t>не вышел на старт</t>
  </si>
  <si>
    <t>Корчевский Сергей</t>
  </si>
  <si>
    <t>Новоселов Вячеслав</t>
  </si>
  <si>
    <t xml:space="preserve">Класс дистанций </t>
  </si>
  <si>
    <t xml:space="preserve">ранг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</si>
</sst>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</numFmts>
  <fonts count="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2" fontId="5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shrinkToFi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1" fontId="6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2" borderId="0" xfId="0" applyFill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" fontId="7" fillId="0" borderId="8" xfId="0" applyNumberFormat="1" applyFont="1" applyBorder="1" applyAlignment="1">
      <alignment wrapText="1"/>
    </xf>
    <xf numFmtId="1" fontId="7" fillId="0" borderId="9" xfId="0" applyNumberFormat="1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26"/>
  <sheetViews>
    <sheetView zoomScale="75" zoomScaleNormal="75" workbookViewId="0" topLeftCell="A1">
      <selection activeCell="H27" sqref="A1:K27"/>
    </sheetView>
  </sheetViews>
  <sheetFormatPr defaultColWidth="9.140625" defaultRowHeight="12.75"/>
  <cols>
    <col min="1" max="1" width="26.00390625" style="0" customWidth="1"/>
    <col min="2" max="5" width="20.7109375" style="0" customWidth="1"/>
    <col min="6" max="6" width="16.00390625" style="0" customWidth="1"/>
    <col min="7" max="7" width="15.7109375" style="18" customWidth="1"/>
    <col min="8" max="8" width="22.57421875" style="0" customWidth="1"/>
    <col min="9" max="9" width="0.2890625" style="0" customWidth="1"/>
    <col min="10" max="10" width="13.421875" style="0" hidden="1" customWidth="1"/>
    <col min="11" max="11" width="11.00390625" style="0" hidden="1" customWidth="1"/>
  </cols>
  <sheetData>
    <row r="3" ht="8.25" customHeight="1"/>
    <row r="4" ht="12.75" hidden="1"/>
    <row r="5" spans="1:8" ht="18">
      <c r="A5" s="48" t="s">
        <v>28</v>
      </c>
      <c r="B5" s="49"/>
      <c r="C5" s="49"/>
      <c r="D5" s="49"/>
      <c r="E5" s="49"/>
      <c r="F5" s="49"/>
      <c r="G5" s="49"/>
      <c r="H5" s="49"/>
    </row>
    <row r="6" spans="2:5" ht="12.75">
      <c r="B6" s="1"/>
      <c r="C6" s="1"/>
      <c r="D6" s="1"/>
      <c r="E6" s="1"/>
    </row>
    <row r="7" spans="1:8" ht="12.75">
      <c r="A7" s="49"/>
      <c r="B7" s="49"/>
      <c r="C7" s="1"/>
      <c r="D7" s="1"/>
      <c r="E7" s="1"/>
      <c r="H7" s="4" t="s">
        <v>24</v>
      </c>
    </row>
    <row r="9" spans="1:10" s="17" customFormat="1" ht="15.75">
      <c r="A9" s="59" t="s">
        <v>1</v>
      </c>
      <c r="B9" s="51" t="s">
        <v>29</v>
      </c>
      <c r="C9" s="52"/>
      <c r="D9" s="52"/>
      <c r="E9" s="53" t="s">
        <v>30</v>
      </c>
      <c r="F9" s="57" t="s">
        <v>31</v>
      </c>
      <c r="G9" s="55" t="s">
        <v>32</v>
      </c>
      <c r="H9" s="57" t="s">
        <v>33</v>
      </c>
      <c r="I9" s="16"/>
      <c r="J9" s="16"/>
    </row>
    <row r="10" spans="1:10" s="17" customFormat="1" ht="15.75">
      <c r="A10" s="60"/>
      <c r="B10" s="15" t="s">
        <v>34</v>
      </c>
      <c r="C10" s="15" t="s">
        <v>35</v>
      </c>
      <c r="D10" s="15" t="s">
        <v>36</v>
      </c>
      <c r="E10" s="54"/>
      <c r="F10" s="58"/>
      <c r="G10" s="56"/>
      <c r="H10" s="58"/>
      <c r="I10" s="16"/>
      <c r="J10" s="16"/>
    </row>
    <row r="11" spans="1:10" s="14" customFormat="1" ht="18">
      <c r="A11" s="12" t="s">
        <v>10</v>
      </c>
      <c r="B11" s="12">
        <v>2</v>
      </c>
      <c r="C11" s="12">
        <v>5</v>
      </c>
      <c r="D11" s="12">
        <v>6</v>
      </c>
      <c r="E11" s="12">
        <v>2</v>
      </c>
      <c r="F11" s="13">
        <v>2</v>
      </c>
      <c r="G11" s="19">
        <f aca="true" t="shared" si="0" ref="G11:G16">B11+C11+D11+E11+F11</f>
        <v>17</v>
      </c>
      <c r="H11" s="13">
        <v>2</v>
      </c>
      <c r="I11" s="11"/>
      <c r="J11" s="11"/>
    </row>
    <row r="12" spans="1:10" s="14" customFormat="1" ht="18">
      <c r="A12" s="12" t="s">
        <v>11</v>
      </c>
      <c r="B12" s="12">
        <v>6</v>
      </c>
      <c r="C12" s="12">
        <v>2</v>
      </c>
      <c r="D12" s="12">
        <v>2</v>
      </c>
      <c r="E12" s="12">
        <v>1</v>
      </c>
      <c r="F12" s="13">
        <v>7</v>
      </c>
      <c r="G12" s="19">
        <f t="shared" si="0"/>
        <v>18</v>
      </c>
      <c r="H12" s="13">
        <v>3</v>
      </c>
      <c r="I12" s="11"/>
      <c r="J12" s="11"/>
    </row>
    <row r="13" spans="1:10" s="14" customFormat="1" ht="18">
      <c r="A13" s="12" t="s">
        <v>22</v>
      </c>
      <c r="B13" s="12">
        <v>6</v>
      </c>
      <c r="C13" s="12">
        <v>6</v>
      </c>
      <c r="D13" s="12">
        <v>5</v>
      </c>
      <c r="E13" s="12">
        <v>4</v>
      </c>
      <c r="F13" s="13">
        <v>3</v>
      </c>
      <c r="G13" s="19">
        <f t="shared" si="0"/>
        <v>24</v>
      </c>
      <c r="H13" s="13">
        <v>5</v>
      </c>
      <c r="I13" s="11"/>
      <c r="J13" s="11"/>
    </row>
    <row r="14" spans="1:10" s="14" customFormat="1" ht="18">
      <c r="A14" s="12" t="s">
        <v>20</v>
      </c>
      <c r="B14" s="12">
        <v>1</v>
      </c>
      <c r="C14" s="12">
        <v>1</v>
      </c>
      <c r="D14" s="12">
        <v>1</v>
      </c>
      <c r="E14" s="12">
        <v>6</v>
      </c>
      <c r="F14" s="13">
        <v>1</v>
      </c>
      <c r="G14" s="19">
        <f t="shared" si="0"/>
        <v>10</v>
      </c>
      <c r="H14" s="13">
        <v>1</v>
      </c>
      <c r="I14" s="11"/>
      <c r="J14" s="11"/>
    </row>
    <row r="15" spans="1:10" s="14" customFormat="1" ht="18">
      <c r="A15" s="12" t="s">
        <v>12</v>
      </c>
      <c r="B15" s="12">
        <v>3</v>
      </c>
      <c r="C15" s="12">
        <v>4</v>
      </c>
      <c r="D15" s="12">
        <v>3</v>
      </c>
      <c r="E15" s="12">
        <v>5</v>
      </c>
      <c r="F15" s="13">
        <v>4</v>
      </c>
      <c r="G15" s="19">
        <f t="shared" si="0"/>
        <v>19</v>
      </c>
      <c r="H15" s="13">
        <v>4</v>
      </c>
      <c r="I15" s="11"/>
      <c r="J15" s="11"/>
    </row>
    <row r="16" spans="1:10" s="14" customFormat="1" ht="18">
      <c r="A16" s="12" t="s">
        <v>21</v>
      </c>
      <c r="B16" s="12">
        <v>6</v>
      </c>
      <c r="C16" s="12">
        <v>3</v>
      </c>
      <c r="D16" s="12">
        <v>6</v>
      </c>
      <c r="E16" s="12">
        <v>3</v>
      </c>
      <c r="F16" s="13">
        <v>7</v>
      </c>
      <c r="G16" s="19">
        <f t="shared" si="0"/>
        <v>25</v>
      </c>
      <c r="H16" s="13">
        <v>6</v>
      </c>
      <c r="I16" s="11"/>
      <c r="J16" s="11"/>
    </row>
    <row r="17" spans="1:10" s="14" customFormat="1" ht="18">
      <c r="A17" s="12"/>
      <c r="B17" s="12"/>
      <c r="C17" s="12"/>
      <c r="D17" s="12"/>
      <c r="E17" s="12"/>
      <c r="F17" s="12"/>
      <c r="G17" s="19"/>
      <c r="H17" s="13"/>
      <c r="I17" s="11"/>
      <c r="J17" s="11"/>
    </row>
    <row r="18" spans="1:5" ht="12.75">
      <c r="A18" s="1"/>
      <c r="E18" t="s">
        <v>23</v>
      </c>
    </row>
    <row r="19" ht="39.75" customHeight="1">
      <c r="A19" s="49"/>
    </row>
    <row r="20" ht="12.75">
      <c r="A20" s="49"/>
    </row>
    <row r="21" ht="12.75">
      <c r="A21" t="s">
        <v>26</v>
      </c>
    </row>
    <row r="25" spans="1:11" ht="12.75" customHeight="1">
      <c r="A25" s="50" t="s">
        <v>19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</row>
  </sheetData>
  <mergeCells count="10">
    <mergeCell ref="A5:H5"/>
    <mergeCell ref="A7:B7"/>
    <mergeCell ref="A19:A20"/>
    <mergeCell ref="A25:K26"/>
    <mergeCell ref="B9:D9"/>
    <mergeCell ref="E9:E10"/>
    <mergeCell ref="G9:G10"/>
    <mergeCell ref="H9:H10"/>
    <mergeCell ref="A9:A10"/>
    <mergeCell ref="F9:F10"/>
  </mergeCells>
  <printOptions/>
  <pageMargins left="0.75" right="0.75" top="1" bottom="1" header="0.5" footer="0.5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36"/>
  <sheetViews>
    <sheetView tabSelected="1" zoomScale="75" zoomScaleNormal="75" workbookViewId="0" topLeftCell="A1">
      <selection activeCell="K44" sqref="K44"/>
    </sheetView>
  </sheetViews>
  <sheetFormatPr defaultColWidth="9.140625" defaultRowHeight="12.75"/>
  <cols>
    <col min="1" max="1" width="10.57421875" style="0" customWidth="1"/>
    <col min="2" max="2" width="24.28125" style="0" customWidth="1"/>
    <col min="3" max="3" width="11.7109375" style="0" customWidth="1"/>
    <col min="4" max="4" width="7.7109375" style="0" customWidth="1"/>
    <col min="5" max="5" width="3.57421875" style="0" customWidth="1"/>
    <col min="6" max="11" width="3.7109375" style="0" customWidth="1"/>
    <col min="12" max="12" width="3.421875" style="0" customWidth="1"/>
    <col min="13" max="13" width="5.57421875" style="0" customWidth="1"/>
    <col min="14" max="14" width="3.140625" style="0" customWidth="1"/>
    <col min="15" max="15" width="3.28125" style="0" customWidth="1"/>
    <col min="16" max="16" width="3.8515625" style="0" customWidth="1"/>
    <col min="17" max="17" width="10.00390625" style="0" customWidth="1"/>
    <col min="18" max="18" width="8.57421875" style="0" customWidth="1"/>
    <col min="19" max="19" width="10.8515625" style="0" customWidth="1"/>
    <col min="21" max="21" width="8.140625" style="0" customWidth="1"/>
    <col min="22" max="22" width="7.140625" style="0" customWidth="1"/>
    <col min="23" max="23" width="1.57421875" style="0" customWidth="1"/>
    <col min="24" max="24" width="11.00390625" style="0" hidden="1" customWidth="1"/>
  </cols>
  <sheetData>
    <row r="3" ht="8.25" customHeight="1"/>
    <row r="4" ht="12.75" hidden="1"/>
    <row r="5" spans="1:21" ht="18">
      <c r="A5" s="48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3:14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7" ht="12.75">
      <c r="A7" s="49" t="s">
        <v>27</v>
      </c>
      <c r="B7" s="49"/>
      <c r="C7" s="4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Q7" s="4" t="s">
        <v>24</v>
      </c>
    </row>
    <row r="9" spans="1:22" s="10" customFormat="1" ht="11.25" customHeight="1">
      <c r="A9" s="65" t="s">
        <v>1</v>
      </c>
      <c r="B9" s="65" t="s">
        <v>2</v>
      </c>
      <c r="C9" s="66" t="s">
        <v>3</v>
      </c>
      <c r="D9" s="66" t="s">
        <v>4</v>
      </c>
      <c r="E9" s="65" t="s">
        <v>5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7" t="s">
        <v>6</v>
      </c>
      <c r="R9" s="67" t="s">
        <v>16</v>
      </c>
      <c r="S9" s="63" t="s">
        <v>7</v>
      </c>
      <c r="T9" s="63" t="s">
        <v>40</v>
      </c>
      <c r="U9" s="63" t="s">
        <v>8</v>
      </c>
      <c r="V9" s="64"/>
    </row>
    <row r="10" spans="1:22" s="10" customFormat="1" ht="12.75">
      <c r="A10" s="65"/>
      <c r="B10" s="65"/>
      <c r="C10" s="66"/>
      <c r="D10" s="66"/>
      <c r="E10" s="28">
        <v>1</v>
      </c>
      <c r="F10" s="28">
        <v>2</v>
      </c>
      <c r="G10" s="28">
        <v>3</v>
      </c>
      <c r="H10" s="28">
        <v>4</v>
      </c>
      <c r="I10" s="28">
        <v>5</v>
      </c>
      <c r="J10" s="28">
        <v>6</v>
      </c>
      <c r="K10" s="28">
        <v>7</v>
      </c>
      <c r="L10" s="28">
        <v>8</v>
      </c>
      <c r="M10" s="28">
        <v>9</v>
      </c>
      <c r="N10" s="28">
        <v>10</v>
      </c>
      <c r="O10" s="28">
        <v>11</v>
      </c>
      <c r="P10" s="28">
        <v>12</v>
      </c>
      <c r="Q10" s="67"/>
      <c r="R10" s="67"/>
      <c r="S10" s="63"/>
      <c r="T10" s="63"/>
      <c r="U10" s="63"/>
      <c r="V10" s="64"/>
    </row>
    <row r="11" spans="1:22" s="10" customFormat="1" ht="12.75">
      <c r="A11" s="62" t="s">
        <v>43</v>
      </c>
      <c r="B11" s="31" t="s">
        <v>102</v>
      </c>
      <c r="C11" s="62">
        <v>29</v>
      </c>
      <c r="D11" s="31">
        <v>1</v>
      </c>
      <c r="E11" s="28">
        <v>0</v>
      </c>
      <c r="F11" s="28">
        <v>5</v>
      </c>
      <c r="G11" s="28">
        <v>5</v>
      </c>
      <c r="H11" s="28">
        <v>0</v>
      </c>
      <c r="I11" s="28">
        <v>5</v>
      </c>
      <c r="J11" s="28">
        <v>5</v>
      </c>
      <c r="K11" s="28">
        <v>5</v>
      </c>
      <c r="L11" s="28">
        <v>0</v>
      </c>
      <c r="M11" s="28">
        <v>20</v>
      </c>
      <c r="N11" s="28">
        <v>5</v>
      </c>
      <c r="O11" s="28">
        <v>5</v>
      </c>
      <c r="P11" s="28">
        <v>5</v>
      </c>
      <c r="Q11" s="29">
        <f>SUM(E11:P11)</f>
        <v>60</v>
      </c>
      <c r="R11" s="29">
        <f>3*60+35</f>
        <v>215</v>
      </c>
      <c r="S11" s="31">
        <f aca="true" t="shared" si="0" ref="S11:S16">Q11+R11</f>
        <v>275</v>
      </c>
      <c r="T11" s="61">
        <f>S11+S12</f>
        <v>570</v>
      </c>
      <c r="U11" s="62">
        <f>RANK(T11,$T$11:$T$26,1)</f>
        <v>2</v>
      </c>
      <c r="V11" s="8" t="s">
        <v>17</v>
      </c>
    </row>
    <row r="12" spans="1:22" s="10" customFormat="1" ht="12.75">
      <c r="A12" s="62"/>
      <c r="B12" s="31" t="s">
        <v>103</v>
      </c>
      <c r="C12" s="62"/>
      <c r="D12" s="31">
        <v>2</v>
      </c>
      <c r="E12" s="28">
        <v>0</v>
      </c>
      <c r="F12" s="28">
        <v>5</v>
      </c>
      <c r="G12" s="28">
        <v>5</v>
      </c>
      <c r="H12" s="28">
        <v>0</v>
      </c>
      <c r="I12" s="28">
        <v>5</v>
      </c>
      <c r="J12" s="28">
        <v>5</v>
      </c>
      <c r="K12" s="28">
        <v>5</v>
      </c>
      <c r="L12" s="28">
        <v>5</v>
      </c>
      <c r="M12" s="28">
        <v>5</v>
      </c>
      <c r="N12" s="28">
        <v>5</v>
      </c>
      <c r="O12" s="28">
        <v>5</v>
      </c>
      <c r="P12" s="28">
        <v>5</v>
      </c>
      <c r="Q12" s="29">
        <f aca="true" t="shared" si="1" ref="Q12:Q26">SUM(E12:P12)</f>
        <v>50</v>
      </c>
      <c r="R12" s="29">
        <f>4*60+5</f>
        <v>245</v>
      </c>
      <c r="S12" s="31">
        <f t="shared" si="0"/>
        <v>295</v>
      </c>
      <c r="T12" s="61"/>
      <c r="U12" s="62"/>
      <c r="V12" s="8">
        <v>1</v>
      </c>
    </row>
    <row r="13" spans="1:22" s="10" customFormat="1" ht="12.75">
      <c r="A13" s="62" t="s">
        <v>43</v>
      </c>
      <c r="B13" s="2" t="s">
        <v>104</v>
      </c>
      <c r="C13" s="62">
        <v>2</v>
      </c>
      <c r="D13" s="31">
        <v>1</v>
      </c>
      <c r="E13" s="28">
        <v>0</v>
      </c>
      <c r="F13" s="28">
        <v>5</v>
      </c>
      <c r="G13" s="28">
        <v>5</v>
      </c>
      <c r="H13" s="28">
        <v>0</v>
      </c>
      <c r="I13" s="28">
        <v>5</v>
      </c>
      <c r="J13" s="28">
        <v>5</v>
      </c>
      <c r="K13" s="28">
        <v>5</v>
      </c>
      <c r="L13" s="28">
        <v>0</v>
      </c>
      <c r="M13" s="28">
        <v>150</v>
      </c>
      <c r="N13" s="28">
        <v>5</v>
      </c>
      <c r="O13" s="28">
        <v>20</v>
      </c>
      <c r="P13" s="28">
        <v>5</v>
      </c>
      <c r="Q13" s="29">
        <f t="shared" si="1"/>
        <v>205</v>
      </c>
      <c r="R13" s="29">
        <f>4*60+42</f>
        <v>282</v>
      </c>
      <c r="S13" s="31">
        <f t="shared" si="0"/>
        <v>487</v>
      </c>
      <c r="T13" s="61">
        <f>S13+S14</f>
        <v>796</v>
      </c>
      <c r="U13" s="62">
        <f>RANK(T13,$T$11:$T$26,1)</f>
        <v>4</v>
      </c>
      <c r="V13" s="8" t="s">
        <v>14</v>
      </c>
    </row>
    <row r="14" spans="1:22" s="10" customFormat="1" ht="12.75">
      <c r="A14" s="62"/>
      <c r="B14" s="2" t="s">
        <v>105</v>
      </c>
      <c r="C14" s="62"/>
      <c r="D14" s="31">
        <v>2</v>
      </c>
      <c r="E14" s="28">
        <v>0</v>
      </c>
      <c r="F14" s="28">
        <v>0</v>
      </c>
      <c r="G14" s="28">
        <v>0</v>
      </c>
      <c r="H14" s="28">
        <v>0</v>
      </c>
      <c r="I14" s="28">
        <v>5</v>
      </c>
      <c r="J14" s="28">
        <v>0</v>
      </c>
      <c r="K14" s="28">
        <v>5</v>
      </c>
      <c r="L14" s="28">
        <v>5</v>
      </c>
      <c r="M14" s="28">
        <v>50</v>
      </c>
      <c r="N14" s="28">
        <v>5</v>
      </c>
      <c r="O14" s="28">
        <v>5</v>
      </c>
      <c r="P14" s="28">
        <v>0</v>
      </c>
      <c r="Q14" s="29">
        <f t="shared" si="1"/>
        <v>75</v>
      </c>
      <c r="R14" s="29">
        <f>3*60+54</f>
        <v>234</v>
      </c>
      <c r="S14" s="31">
        <f t="shared" si="0"/>
        <v>309</v>
      </c>
      <c r="T14" s="61"/>
      <c r="U14" s="62"/>
      <c r="V14" s="8" t="s">
        <v>14</v>
      </c>
    </row>
    <row r="15" spans="1:22" s="10" customFormat="1" ht="12.75">
      <c r="A15" s="63" t="s">
        <v>60</v>
      </c>
      <c r="B15" s="2" t="s">
        <v>106</v>
      </c>
      <c r="C15" s="62">
        <v>41</v>
      </c>
      <c r="D15" s="31">
        <v>1</v>
      </c>
      <c r="E15" s="28">
        <v>5</v>
      </c>
      <c r="F15" s="28">
        <v>5</v>
      </c>
      <c r="G15" s="28">
        <v>50</v>
      </c>
      <c r="H15" s="28">
        <v>50</v>
      </c>
      <c r="I15" s="28">
        <v>50</v>
      </c>
      <c r="J15" s="28">
        <v>5</v>
      </c>
      <c r="K15" s="28">
        <v>5</v>
      </c>
      <c r="L15" s="28">
        <v>20</v>
      </c>
      <c r="M15" s="28">
        <v>150</v>
      </c>
      <c r="N15" s="28">
        <v>20</v>
      </c>
      <c r="O15" s="28">
        <v>50</v>
      </c>
      <c r="P15" s="28">
        <v>50</v>
      </c>
      <c r="Q15" s="29">
        <f t="shared" si="1"/>
        <v>460</v>
      </c>
      <c r="R15" s="29">
        <f>3*60+10</f>
        <v>190</v>
      </c>
      <c r="S15" s="31">
        <f t="shared" si="0"/>
        <v>650</v>
      </c>
      <c r="T15" s="61">
        <f>S15+S16</f>
        <v>1150</v>
      </c>
      <c r="U15" s="62">
        <f>RANK(T15,$T$11:$T$26,1)</f>
        <v>7</v>
      </c>
      <c r="V15" s="8">
        <v>1</v>
      </c>
    </row>
    <row r="16" spans="1:22" s="10" customFormat="1" ht="12.75">
      <c r="A16" s="63"/>
      <c r="B16" s="2" t="s">
        <v>107</v>
      </c>
      <c r="C16" s="62"/>
      <c r="D16" s="31">
        <v>2</v>
      </c>
      <c r="E16" s="28">
        <v>5</v>
      </c>
      <c r="F16" s="28">
        <v>0</v>
      </c>
      <c r="G16" s="28">
        <v>5</v>
      </c>
      <c r="H16" s="28">
        <v>0</v>
      </c>
      <c r="I16" s="28">
        <v>20</v>
      </c>
      <c r="J16" s="28">
        <v>5</v>
      </c>
      <c r="K16" s="28">
        <v>5</v>
      </c>
      <c r="L16" s="28">
        <v>50</v>
      </c>
      <c r="M16" s="28">
        <v>0</v>
      </c>
      <c r="N16" s="28">
        <v>5</v>
      </c>
      <c r="O16" s="28">
        <v>50</v>
      </c>
      <c r="P16" s="28">
        <v>5</v>
      </c>
      <c r="Q16" s="29">
        <f t="shared" si="1"/>
        <v>150</v>
      </c>
      <c r="R16" s="29">
        <f>5*60+50</f>
        <v>350</v>
      </c>
      <c r="S16" s="31">
        <f t="shared" si="0"/>
        <v>500</v>
      </c>
      <c r="T16" s="61"/>
      <c r="U16" s="62"/>
      <c r="V16" s="8">
        <v>3</v>
      </c>
    </row>
    <row r="17" spans="1:23" ht="12.75">
      <c r="A17" s="63" t="s">
        <v>60</v>
      </c>
      <c r="B17" s="2" t="s">
        <v>108</v>
      </c>
      <c r="C17" s="62">
        <v>38</v>
      </c>
      <c r="D17" s="31">
        <v>1</v>
      </c>
      <c r="E17" s="31">
        <v>5</v>
      </c>
      <c r="F17" s="31">
        <v>5</v>
      </c>
      <c r="G17" s="31">
        <v>50</v>
      </c>
      <c r="H17" s="31">
        <v>0</v>
      </c>
      <c r="I17" s="31">
        <v>5</v>
      </c>
      <c r="J17" s="31">
        <v>0</v>
      </c>
      <c r="K17" s="31">
        <v>0</v>
      </c>
      <c r="L17" s="31">
        <v>50</v>
      </c>
      <c r="M17" s="31">
        <v>5</v>
      </c>
      <c r="N17" s="31">
        <v>0</v>
      </c>
      <c r="O17" s="31">
        <v>5</v>
      </c>
      <c r="P17" s="31">
        <v>50</v>
      </c>
      <c r="Q17" s="29">
        <f t="shared" si="1"/>
        <v>175</v>
      </c>
      <c r="R17" s="32">
        <f>3*60+25</f>
        <v>205</v>
      </c>
      <c r="S17" s="31">
        <f aca="true" t="shared" si="2" ref="S17:S26">Q17+R17</f>
        <v>380</v>
      </c>
      <c r="T17" s="61">
        <f aca="true" t="shared" si="3" ref="T17:T25">S17+S18</f>
        <v>749</v>
      </c>
      <c r="U17" s="62">
        <f>RANK(T17,$T$11:$T$26,1)</f>
        <v>3</v>
      </c>
      <c r="V17" s="8">
        <v>3</v>
      </c>
      <c r="W17">
        <v>3</v>
      </c>
    </row>
    <row r="18" spans="1:22" ht="12.75">
      <c r="A18" s="63"/>
      <c r="B18" s="2" t="s">
        <v>109</v>
      </c>
      <c r="C18" s="62"/>
      <c r="D18" s="31">
        <v>2</v>
      </c>
      <c r="E18" s="31">
        <v>0</v>
      </c>
      <c r="F18" s="31">
        <v>5</v>
      </c>
      <c r="G18" s="31">
        <v>5</v>
      </c>
      <c r="H18" s="31">
        <v>20</v>
      </c>
      <c r="I18" s="31">
        <v>5</v>
      </c>
      <c r="J18" s="31">
        <v>0</v>
      </c>
      <c r="K18" s="31">
        <v>5</v>
      </c>
      <c r="L18" s="31">
        <v>50</v>
      </c>
      <c r="M18" s="31">
        <v>5</v>
      </c>
      <c r="N18" s="31">
        <v>5</v>
      </c>
      <c r="O18" s="31">
        <v>5</v>
      </c>
      <c r="P18" s="31">
        <v>50</v>
      </c>
      <c r="Q18" s="29">
        <f t="shared" si="1"/>
        <v>155</v>
      </c>
      <c r="R18" s="32">
        <f>3*60+34</f>
        <v>214</v>
      </c>
      <c r="S18" s="31">
        <f t="shared" si="2"/>
        <v>369</v>
      </c>
      <c r="T18" s="61"/>
      <c r="U18" s="62"/>
      <c r="V18" s="8">
        <v>3</v>
      </c>
    </row>
    <row r="19" spans="1:22" ht="12.75">
      <c r="A19" s="62" t="s">
        <v>76</v>
      </c>
      <c r="B19" s="2" t="s">
        <v>110</v>
      </c>
      <c r="C19" s="62">
        <v>22</v>
      </c>
      <c r="D19" s="31">
        <v>1</v>
      </c>
      <c r="E19" s="31">
        <v>5</v>
      </c>
      <c r="F19" s="31">
        <v>0</v>
      </c>
      <c r="G19" s="31">
        <v>50</v>
      </c>
      <c r="H19" s="31">
        <v>5</v>
      </c>
      <c r="I19" s="31">
        <v>50</v>
      </c>
      <c r="J19" s="31">
        <v>50</v>
      </c>
      <c r="K19" s="31">
        <v>20</v>
      </c>
      <c r="L19" s="31">
        <v>50</v>
      </c>
      <c r="M19" s="31">
        <v>20</v>
      </c>
      <c r="N19" s="31">
        <v>20</v>
      </c>
      <c r="O19" s="31">
        <v>50</v>
      </c>
      <c r="P19" s="31">
        <v>5</v>
      </c>
      <c r="Q19" s="29">
        <f t="shared" si="1"/>
        <v>325</v>
      </c>
      <c r="R19" s="32">
        <f>4*60+43</f>
        <v>283</v>
      </c>
      <c r="S19" s="31">
        <f t="shared" si="2"/>
        <v>608</v>
      </c>
      <c r="T19" s="61">
        <f t="shared" si="3"/>
        <v>1066</v>
      </c>
      <c r="U19" s="62">
        <f>RANK(T19,$T$11:$T$26,1)</f>
        <v>6</v>
      </c>
      <c r="V19" s="9" t="s">
        <v>14</v>
      </c>
    </row>
    <row r="20" spans="1:22" ht="12.75">
      <c r="A20" s="62"/>
      <c r="B20" s="2" t="s">
        <v>111</v>
      </c>
      <c r="C20" s="62"/>
      <c r="D20" s="31">
        <v>2</v>
      </c>
      <c r="E20" s="31">
        <v>0</v>
      </c>
      <c r="F20" s="31">
        <v>0</v>
      </c>
      <c r="G20" s="31">
        <v>5</v>
      </c>
      <c r="H20" s="31">
        <v>0</v>
      </c>
      <c r="I20" s="31">
        <v>50</v>
      </c>
      <c r="J20" s="31">
        <v>50</v>
      </c>
      <c r="K20" s="31">
        <v>5</v>
      </c>
      <c r="L20" s="31">
        <v>5</v>
      </c>
      <c r="M20" s="31">
        <v>50</v>
      </c>
      <c r="N20" s="31">
        <v>5</v>
      </c>
      <c r="O20" s="31">
        <v>50</v>
      </c>
      <c r="P20" s="31">
        <v>0</v>
      </c>
      <c r="Q20" s="29">
        <f t="shared" si="1"/>
        <v>220</v>
      </c>
      <c r="R20" s="32">
        <f>3*60+58</f>
        <v>238</v>
      </c>
      <c r="S20" s="31">
        <f t="shared" si="2"/>
        <v>458</v>
      </c>
      <c r="T20" s="61"/>
      <c r="U20" s="62"/>
      <c r="V20" s="9" t="s">
        <v>14</v>
      </c>
    </row>
    <row r="21" spans="1:22" ht="12.75">
      <c r="A21" s="62" t="s">
        <v>76</v>
      </c>
      <c r="B21" s="2" t="s">
        <v>112</v>
      </c>
      <c r="C21" s="62">
        <v>43</v>
      </c>
      <c r="D21" s="31">
        <v>1</v>
      </c>
      <c r="E21" s="31">
        <v>0</v>
      </c>
      <c r="F21" s="31">
        <v>0</v>
      </c>
      <c r="G21" s="31">
        <v>5</v>
      </c>
      <c r="H21" s="31">
        <v>0</v>
      </c>
      <c r="I21" s="31">
        <v>50</v>
      </c>
      <c r="J21" s="31">
        <v>5</v>
      </c>
      <c r="K21" s="31">
        <v>0</v>
      </c>
      <c r="L21" s="31">
        <v>5</v>
      </c>
      <c r="M21" s="31">
        <v>150</v>
      </c>
      <c r="N21" s="31">
        <v>5</v>
      </c>
      <c r="O21" s="31">
        <v>50</v>
      </c>
      <c r="P21" s="31">
        <v>5</v>
      </c>
      <c r="Q21" s="29">
        <f t="shared" si="1"/>
        <v>275</v>
      </c>
      <c r="R21" s="32">
        <f>5*60+18</f>
        <v>318</v>
      </c>
      <c r="S21" s="31">
        <f t="shared" si="2"/>
        <v>593</v>
      </c>
      <c r="T21" s="61">
        <f t="shared" si="3"/>
        <v>996</v>
      </c>
      <c r="U21" s="62">
        <f>RANK(T21,$T$11:$T$26,1)</f>
        <v>5</v>
      </c>
      <c r="V21" s="9" t="s">
        <v>14</v>
      </c>
    </row>
    <row r="22" spans="1:22" ht="12.75">
      <c r="A22" s="62"/>
      <c r="B22" s="2" t="s">
        <v>113</v>
      </c>
      <c r="C22" s="62"/>
      <c r="D22" s="31">
        <v>2</v>
      </c>
      <c r="E22" s="31">
        <v>0</v>
      </c>
      <c r="F22" s="31">
        <v>0</v>
      </c>
      <c r="G22" s="31">
        <v>5</v>
      </c>
      <c r="H22" s="31">
        <v>0</v>
      </c>
      <c r="I22" s="31">
        <v>50</v>
      </c>
      <c r="J22" s="31">
        <v>5</v>
      </c>
      <c r="K22" s="31">
        <v>0</v>
      </c>
      <c r="L22" s="31">
        <v>50</v>
      </c>
      <c r="M22" s="31">
        <v>5</v>
      </c>
      <c r="N22" s="31">
        <v>0</v>
      </c>
      <c r="O22" s="31">
        <v>5</v>
      </c>
      <c r="P22" s="31">
        <v>50</v>
      </c>
      <c r="Q22" s="29">
        <f t="shared" si="1"/>
        <v>170</v>
      </c>
      <c r="R22" s="32">
        <f>3*60+53</f>
        <v>233</v>
      </c>
      <c r="S22" s="31">
        <f t="shared" si="2"/>
        <v>403</v>
      </c>
      <c r="T22" s="61"/>
      <c r="U22" s="62"/>
      <c r="V22" s="9" t="s">
        <v>14</v>
      </c>
    </row>
    <row r="23" spans="1:22" ht="12.75">
      <c r="A23" s="62" t="s">
        <v>79</v>
      </c>
      <c r="B23" s="2" t="s">
        <v>114</v>
      </c>
      <c r="C23" s="62">
        <v>25</v>
      </c>
      <c r="D23" s="31">
        <v>1</v>
      </c>
      <c r="E23" s="31">
        <v>5</v>
      </c>
      <c r="F23" s="31">
        <v>5</v>
      </c>
      <c r="G23" s="31">
        <v>5</v>
      </c>
      <c r="H23" s="31">
        <v>50</v>
      </c>
      <c r="I23" s="31">
        <v>50</v>
      </c>
      <c r="J23" s="31">
        <v>20</v>
      </c>
      <c r="K23" s="31">
        <v>5</v>
      </c>
      <c r="L23" s="31">
        <v>50</v>
      </c>
      <c r="M23" s="31">
        <v>150</v>
      </c>
      <c r="N23" s="31">
        <v>5</v>
      </c>
      <c r="O23" s="31">
        <v>50</v>
      </c>
      <c r="P23" s="31">
        <v>50</v>
      </c>
      <c r="Q23" s="29">
        <f t="shared" si="1"/>
        <v>445</v>
      </c>
      <c r="R23" s="32">
        <f>3*60+49</f>
        <v>229</v>
      </c>
      <c r="S23" s="31">
        <f t="shared" si="2"/>
        <v>674</v>
      </c>
      <c r="T23" s="61">
        <f t="shared" si="3"/>
        <v>1501</v>
      </c>
      <c r="U23" s="62">
        <f>RANK(T23,$T$11:$T$26,1)</f>
        <v>8</v>
      </c>
      <c r="V23" s="9" t="s">
        <v>14</v>
      </c>
    </row>
    <row r="24" spans="1:22" ht="12.75">
      <c r="A24" s="62"/>
      <c r="B24" s="2" t="s">
        <v>115</v>
      </c>
      <c r="C24" s="62"/>
      <c r="D24" s="31">
        <v>2</v>
      </c>
      <c r="E24" s="31">
        <v>50</v>
      </c>
      <c r="F24" s="31">
        <v>50</v>
      </c>
      <c r="G24" s="31">
        <v>50</v>
      </c>
      <c r="H24" s="31">
        <v>5</v>
      </c>
      <c r="I24" s="31">
        <v>50</v>
      </c>
      <c r="J24" s="31">
        <v>50</v>
      </c>
      <c r="K24" s="31">
        <v>5</v>
      </c>
      <c r="L24" s="31">
        <v>50</v>
      </c>
      <c r="M24" s="31">
        <v>150</v>
      </c>
      <c r="N24" s="31">
        <v>50</v>
      </c>
      <c r="O24" s="31">
        <v>50</v>
      </c>
      <c r="P24" s="31">
        <v>5</v>
      </c>
      <c r="Q24" s="29">
        <f t="shared" si="1"/>
        <v>565</v>
      </c>
      <c r="R24" s="32">
        <f>4*60+22</f>
        <v>262</v>
      </c>
      <c r="S24" s="31">
        <f t="shared" si="2"/>
        <v>827</v>
      </c>
      <c r="T24" s="61"/>
      <c r="U24" s="62"/>
      <c r="V24" s="9" t="s">
        <v>14</v>
      </c>
    </row>
    <row r="25" spans="1:22" ht="12.75">
      <c r="A25" s="62" t="s">
        <v>92</v>
      </c>
      <c r="B25" s="2" t="s">
        <v>116</v>
      </c>
      <c r="C25" s="62">
        <v>4</v>
      </c>
      <c r="D25" s="31">
        <v>1</v>
      </c>
      <c r="E25" s="31">
        <v>0</v>
      </c>
      <c r="F25" s="31">
        <v>0</v>
      </c>
      <c r="G25" s="31">
        <v>5</v>
      </c>
      <c r="H25" s="31">
        <v>0</v>
      </c>
      <c r="I25" s="31">
        <v>5</v>
      </c>
      <c r="J25" s="31">
        <v>5</v>
      </c>
      <c r="K25" s="31">
        <v>20</v>
      </c>
      <c r="L25" s="31">
        <v>5</v>
      </c>
      <c r="M25" s="31">
        <v>5</v>
      </c>
      <c r="N25" s="31">
        <v>5</v>
      </c>
      <c r="O25" s="31">
        <v>5</v>
      </c>
      <c r="P25" s="31">
        <v>0</v>
      </c>
      <c r="Q25" s="29">
        <f t="shared" si="1"/>
        <v>55</v>
      </c>
      <c r="R25" s="32">
        <f>3*60+22</f>
        <v>202</v>
      </c>
      <c r="S25" s="31">
        <f t="shared" si="2"/>
        <v>257</v>
      </c>
      <c r="T25" s="61">
        <f t="shared" si="3"/>
        <v>487</v>
      </c>
      <c r="U25" s="62">
        <f>RANK(T25,$T$11:$T$26,1)</f>
        <v>1</v>
      </c>
      <c r="V25" s="8">
        <v>3</v>
      </c>
    </row>
    <row r="26" spans="1:22" ht="12.75">
      <c r="A26" s="62"/>
      <c r="B26" s="2" t="s">
        <v>117</v>
      </c>
      <c r="C26" s="62"/>
      <c r="D26" s="31">
        <v>2</v>
      </c>
      <c r="E26" s="31">
        <v>0</v>
      </c>
      <c r="F26" s="31">
        <v>0</v>
      </c>
      <c r="G26" s="31">
        <v>5</v>
      </c>
      <c r="H26" s="31">
        <v>0</v>
      </c>
      <c r="I26" s="31">
        <v>5</v>
      </c>
      <c r="J26" s="31">
        <v>0</v>
      </c>
      <c r="K26" s="31">
        <v>5</v>
      </c>
      <c r="L26" s="31">
        <v>5</v>
      </c>
      <c r="M26" s="31">
        <v>5</v>
      </c>
      <c r="N26" s="31">
        <v>5</v>
      </c>
      <c r="O26" s="31">
        <v>5</v>
      </c>
      <c r="P26" s="31">
        <v>0</v>
      </c>
      <c r="Q26" s="29">
        <f t="shared" si="1"/>
        <v>35</v>
      </c>
      <c r="R26" s="32">
        <f>3*60+15</f>
        <v>195</v>
      </c>
      <c r="S26" s="31">
        <f t="shared" si="2"/>
        <v>230</v>
      </c>
      <c r="T26" s="61"/>
      <c r="U26" s="62"/>
      <c r="V26" s="8">
        <v>1</v>
      </c>
    </row>
    <row r="27" ht="12.75">
      <c r="A27" s="49"/>
    </row>
    <row r="28" spans="1:19" ht="12.75">
      <c r="A28" s="49"/>
      <c r="S28" t="s">
        <v>149</v>
      </c>
    </row>
    <row r="29" spans="1:24" ht="39.75" customHeight="1">
      <c r="A29" s="49"/>
      <c r="W29" s="7"/>
      <c r="X29" s="7"/>
    </row>
    <row r="30" spans="1:23" ht="12.75">
      <c r="A30" s="49"/>
      <c r="W30" s="8"/>
    </row>
    <row r="31" spans="1:23" ht="12.75">
      <c r="A31" t="s">
        <v>118</v>
      </c>
      <c r="W31" s="8"/>
    </row>
    <row r="32" ht="12.75">
      <c r="W32" s="8"/>
    </row>
    <row r="33" ht="12.75">
      <c r="W33" s="8"/>
    </row>
    <row r="35" spans="1:24" ht="12.75">
      <c r="A35" s="50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</sheetData>
  <mergeCells count="48">
    <mergeCell ref="A5:U5"/>
    <mergeCell ref="A7:C7"/>
    <mergeCell ref="E9:P9"/>
    <mergeCell ref="A9:A10"/>
    <mergeCell ref="C9:C10"/>
    <mergeCell ref="B9:B10"/>
    <mergeCell ref="D9:D10"/>
    <mergeCell ref="Q9:Q10"/>
    <mergeCell ref="R9:R10"/>
    <mergeCell ref="S9:S10"/>
    <mergeCell ref="C25:C26"/>
    <mergeCell ref="A17:A18"/>
    <mergeCell ref="A23:A24"/>
    <mergeCell ref="A25:A26"/>
    <mergeCell ref="A19:A20"/>
    <mergeCell ref="A21:A22"/>
    <mergeCell ref="C19:C20"/>
    <mergeCell ref="C21:C22"/>
    <mergeCell ref="V9:V10"/>
    <mergeCell ref="A35:X36"/>
    <mergeCell ref="U9:U10"/>
    <mergeCell ref="U17:U18"/>
    <mergeCell ref="U23:U24"/>
    <mergeCell ref="U25:U26"/>
    <mergeCell ref="A27:A28"/>
    <mergeCell ref="A29:A30"/>
    <mergeCell ref="C17:C18"/>
    <mergeCell ref="C23:C24"/>
    <mergeCell ref="A11:A12"/>
    <mergeCell ref="A13:A14"/>
    <mergeCell ref="A15:A16"/>
    <mergeCell ref="C11:C12"/>
    <mergeCell ref="C13:C14"/>
    <mergeCell ref="C15:C16"/>
    <mergeCell ref="T9:T10"/>
    <mergeCell ref="T11:T12"/>
    <mergeCell ref="T13:T14"/>
    <mergeCell ref="T15:T16"/>
    <mergeCell ref="T23:T24"/>
    <mergeCell ref="T25:T26"/>
    <mergeCell ref="U11:U12"/>
    <mergeCell ref="U13:U14"/>
    <mergeCell ref="U15:U16"/>
    <mergeCell ref="T19:T20"/>
    <mergeCell ref="T21:T22"/>
    <mergeCell ref="U19:U20"/>
    <mergeCell ref="U21:U22"/>
    <mergeCell ref="T17:T18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78"/>
  <sheetViews>
    <sheetView zoomScale="75" zoomScaleNormal="75" workbookViewId="0" topLeftCell="A50">
      <selection activeCell="X22" sqref="X22"/>
    </sheetView>
  </sheetViews>
  <sheetFormatPr defaultColWidth="9.140625" defaultRowHeight="12.75"/>
  <cols>
    <col min="1" max="1" width="10.00390625" style="0" customWidth="1"/>
    <col min="2" max="2" width="21.140625" style="0" customWidth="1"/>
    <col min="3" max="3" width="9.00390625" style="0" customWidth="1"/>
    <col min="4" max="4" width="6.00390625" style="0" customWidth="1"/>
    <col min="5" max="5" width="4.28125" style="0" customWidth="1"/>
    <col min="6" max="11" width="3.8515625" style="0" customWidth="1"/>
    <col min="12" max="12" width="4.00390625" style="0" customWidth="1"/>
    <col min="13" max="13" width="4.8515625" style="0" customWidth="1"/>
    <col min="14" max="14" width="4.140625" style="0" customWidth="1"/>
    <col min="15" max="15" width="3.57421875" style="0" customWidth="1"/>
    <col min="16" max="16" width="4.00390625" style="0" customWidth="1"/>
    <col min="17" max="20" width="10.8515625" style="0" customWidth="1"/>
    <col min="21" max="21" width="11.57421875" style="0" customWidth="1"/>
    <col min="22" max="22" width="18.140625" style="0" customWidth="1"/>
  </cols>
  <sheetData>
    <row r="3" ht="8.25" customHeight="1"/>
    <row r="4" ht="12.75" hidden="1"/>
    <row r="5" spans="1:21" ht="18">
      <c r="A5" s="48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3:14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7" ht="12.75">
      <c r="A7" s="49" t="s">
        <v>15</v>
      </c>
      <c r="B7" s="49"/>
      <c r="C7" s="4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Q7" s="4" t="s">
        <v>37</v>
      </c>
    </row>
    <row r="9" spans="1:22" ht="12.75">
      <c r="A9" s="68" t="s">
        <v>1</v>
      </c>
      <c r="B9" s="68" t="s">
        <v>2</v>
      </c>
      <c r="C9" s="73" t="s">
        <v>3</v>
      </c>
      <c r="D9" s="73" t="s">
        <v>4</v>
      </c>
      <c r="E9" s="74" t="s">
        <v>5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44" t="s">
        <v>6</v>
      </c>
      <c r="R9" s="44" t="s">
        <v>16</v>
      </c>
      <c r="S9" s="45" t="s">
        <v>7</v>
      </c>
      <c r="T9" s="45" t="s">
        <v>40</v>
      </c>
      <c r="U9" s="45" t="s">
        <v>8</v>
      </c>
      <c r="V9" s="46" t="s">
        <v>13</v>
      </c>
    </row>
    <row r="10" spans="1:22" ht="12.75">
      <c r="A10" s="68"/>
      <c r="B10" s="68"/>
      <c r="C10" s="73"/>
      <c r="D10" s="73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5">
        <v>11</v>
      </c>
      <c r="P10" s="5">
        <v>12</v>
      </c>
      <c r="Q10" s="44"/>
      <c r="R10" s="44"/>
      <c r="S10" s="45"/>
      <c r="T10" s="45"/>
      <c r="U10" s="45"/>
      <c r="V10" s="46"/>
    </row>
    <row r="11" spans="1:22" ht="12.75">
      <c r="A11" s="71"/>
      <c r="B11" s="2" t="s">
        <v>38</v>
      </c>
      <c r="C11" s="71">
        <v>54</v>
      </c>
      <c r="D11" s="2">
        <v>1</v>
      </c>
      <c r="E11" s="6">
        <v>5</v>
      </c>
      <c r="F11" s="6">
        <v>5</v>
      </c>
      <c r="G11" s="6">
        <v>50</v>
      </c>
      <c r="H11" s="6">
        <v>50</v>
      </c>
      <c r="I11" s="6">
        <v>5</v>
      </c>
      <c r="J11" s="6">
        <v>5</v>
      </c>
      <c r="K11" s="6">
        <v>5</v>
      </c>
      <c r="L11" s="6">
        <v>50</v>
      </c>
      <c r="M11" s="6">
        <v>150</v>
      </c>
      <c r="N11" s="6">
        <v>5</v>
      </c>
      <c r="O11" s="6">
        <v>5</v>
      </c>
      <c r="P11" s="6">
        <v>50</v>
      </c>
      <c r="Q11" s="2">
        <f>SUM(E11:P11)</f>
        <v>385</v>
      </c>
      <c r="R11" s="3">
        <f>3*60+12</f>
        <v>192</v>
      </c>
      <c r="S11" s="2">
        <f aca="true" t="shared" si="0" ref="S11:S66">Q11+R11</f>
        <v>577</v>
      </c>
      <c r="T11" s="63">
        <f>S11+S12</f>
        <v>1129</v>
      </c>
      <c r="U11" s="68">
        <f>RANK(T11,$T$11:$T$66,1)</f>
        <v>25</v>
      </c>
      <c r="V11" s="9" t="s">
        <v>14</v>
      </c>
    </row>
    <row r="12" spans="1:22" ht="12.75">
      <c r="A12" s="71"/>
      <c r="B12" s="2" t="s">
        <v>39</v>
      </c>
      <c r="C12" s="71"/>
      <c r="D12" s="2">
        <v>2</v>
      </c>
      <c r="E12" s="6">
        <v>5</v>
      </c>
      <c r="F12" s="6">
        <v>20</v>
      </c>
      <c r="G12" s="6">
        <v>50</v>
      </c>
      <c r="H12" s="6">
        <v>5</v>
      </c>
      <c r="I12" s="6">
        <v>50</v>
      </c>
      <c r="J12" s="6">
        <v>50</v>
      </c>
      <c r="K12" s="6">
        <v>50</v>
      </c>
      <c r="L12" s="6">
        <v>50</v>
      </c>
      <c r="M12" s="6">
        <v>5</v>
      </c>
      <c r="N12" s="6">
        <v>0</v>
      </c>
      <c r="O12" s="6">
        <v>50</v>
      </c>
      <c r="P12" s="6">
        <v>50</v>
      </c>
      <c r="Q12" s="2">
        <f aca="true" t="shared" si="1" ref="Q12:Q41">SUM(E12:P12)</f>
        <v>385</v>
      </c>
      <c r="R12" s="3">
        <f>2*60+47</f>
        <v>167</v>
      </c>
      <c r="S12" s="2">
        <f t="shared" si="0"/>
        <v>552</v>
      </c>
      <c r="T12" s="63"/>
      <c r="U12" s="68"/>
      <c r="V12" s="9" t="s">
        <v>14</v>
      </c>
    </row>
    <row r="13" spans="1:22" ht="12.75">
      <c r="A13" s="71"/>
      <c r="B13" s="2" t="s">
        <v>68</v>
      </c>
      <c r="C13" s="71">
        <v>69</v>
      </c>
      <c r="D13" s="2">
        <v>1</v>
      </c>
      <c r="E13" s="20" t="s">
        <v>67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2"/>
      <c r="R13" s="3"/>
      <c r="S13" s="2"/>
      <c r="T13" s="63"/>
      <c r="U13" s="68"/>
      <c r="V13" s="9" t="s">
        <v>14</v>
      </c>
    </row>
    <row r="14" spans="1:22" ht="12.75">
      <c r="A14" s="71"/>
      <c r="B14" s="2" t="s">
        <v>69</v>
      </c>
      <c r="C14" s="71"/>
      <c r="D14" s="2">
        <v>2</v>
      </c>
      <c r="E14" s="20" t="s">
        <v>67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2"/>
      <c r="R14" s="3"/>
      <c r="S14" s="2"/>
      <c r="T14" s="63"/>
      <c r="U14" s="68"/>
      <c r="V14" s="9" t="s">
        <v>14</v>
      </c>
    </row>
    <row r="15" spans="1:22" ht="12.75">
      <c r="A15" s="71"/>
      <c r="B15" s="2" t="s">
        <v>41</v>
      </c>
      <c r="C15" s="71">
        <v>94</v>
      </c>
      <c r="D15" s="2">
        <v>1</v>
      </c>
      <c r="E15" s="6">
        <v>0</v>
      </c>
      <c r="F15" s="6">
        <v>5</v>
      </c>
      <c r="G15" s="6">
        <v>5</v>
      </c>
      <c r="H15" s="6">
        <v>0</v>
      </c>
      <c r="I15" s="6">
        <v>0</v>
      </c>
      <c r="J15" s="6">
        <v>0</v>
      </c>
      <c r="K15" s="6">
        <v>5</v>
      </c>
      <c r="L15" s="6">
        <v>0</v>
      </c>
      <c r="M15" s="6">
        <v>5</v>
      </c>
      <c r="N15" s="6">
        <v>5</v>
      </c>
      <c r="O15" s="6">
        <v>5</v>
      </c>
      <c r="P15" s="6">
        <v>0</v>
      </c>
      <c r="Q15" s="2">
        <f t="shared" si="1"/>
        <v>30</v>
      </c>
      <c r="R15" s="3">
        <f>3*60+10</f>
        <v>190</v>
      </c>
      <c r="S15" s="2">
        <f t="shared" si="0"/>
        <v>220</v>
      </c>
      <c r="T15" s="63">
        <f>S15+S16</f>
        <v>458</v>
      </c>
      <c r="U15" s="68">
        <f>RANK(T15,$T$11:$T$66,1)</f>
        <v>6</v>
      </c>
      <c r="V15" s="9" t="s">
        <v>17</v>
      </c>
    </row>
    <row r="16" spans="1:22" ht="12.75">
      <c r="A16" s="71"/>
      <c r="B16" s="2" t="s">
        <v>42</v>
      </c>
      <c r="C16" s="71"/>
      <c r="D16" s="2">
        <v>2</v>
      </c>
      <c r="E16" s="6">
        <v>5</v>
      </c>
      <c r="F16" s="6">
        <v>5</v>
      </c>
      <c r="G16" s="6">
        <v>0</v>
      </c>
      <c r="H16" s="6">
        <v>0</v>
      </c>
      <c r="I16" s="6">
        <v>5</v>
      </c>
      <c r="J16" s="6">
        <v>5</v>
      </c>
      <c r="K16" s="6">
        <v>5</v>
      </c>
      <c r="L16" s="6">
        <v>5</v>
      </c>
      <c r="M16" s="6">
        <v>5</v>
      </c>
      <c r="N16" s="6">
        <v>5</v>
      </c>
      <c r="O16" s="6">
        <v>5</v>
      </c>
      <c r="P16" s="6">
        <v>0</v>
      </c>
      <c r="Q16" s="2">
        <f t="shared" si="1"/>
        <v>45</v>
      </c>
      <c r="R16" s="3">
        <f>3*60+13</f>
        <v>193</v>
      </c>
      <c r="S16" s="2">
        <f t="shared" si="0"/>
        <v>238</v>
      </c>
      <c r="T16" s="63"/>
      <c r="U16" s="68"/>
      <c r="V16" s="9">
        <v>1</v>
      </c>
    </row>
    <row r="17" spans="1:22" ht="12.75">
      <c r="A17" s="71" t="s">
        <v>43</v>
      </c>
      <c r="B17" s="2" t="s">
        <v>44</v>
      </c>
      <c r="C17" s="71">
        <v>27</v>
      </c>
      <c r="D17" s="2">
        <v>1</v>
      </c>
      <c r="E17" s="6">
        <v>0</v>
      </c>
      <c r="F17" s="6">
        <v>0</v>
      </c>
      <c r="G17" s="6">
        <v>5</v>
      </c>
      <c r="H17" s="6">
        <v>0</v>
      </c>
      <c r="I17" s="6">
        <v>5</v>
      </c>
      <c r="J17" s="6">
        <v>0</v>
      </c>
      <c r="K17" s="6">
        <v>0</v>
      </c>
      <c r="L17" s="6">
        <v>0</v>
      </c>
      <c r="M17" s="6">
        <v>5</v>
      </c>
      <c r="N17" s="6">
        <v>0</v>
      </c>
      <c r="O17" s="6">
        <v>5</v>
      </c>
      <c r="P17" s="6">
        <v>0</v>
      </c>
      <c r="Q17" s="2">
        <f t="shared" si="1"/>
        <v>20</v>
      </c>
      <c r="R17" s="3">
        <f>3*60+29</f>
        <v>209</v>
      </c>
      <c r="S17" s="2">
        <f t="shared" si="0"/>
        <v>229</v>
      </c>
      <c r="T17" s="63">
        <f>S17+S18</f>
        <v>446</v>
      </c>
      <c r="U17" s="68">
        <f>RANK(T17,$T$11:$T$66,1)</f>
        <v>5</v>
      </c>
      <c r="V17" s="9" t="s">
        <v>17</v>
      </c>
    </row>
    <row r="18" spans="1:22" ht="12.75">
      <c r="A18" s="71"/>
      <c r="B18" s="2" t="s">
        <v>45</v>
      </c>
      <c r="C18" s="71"/>
      <c r="D18" s="2">
        <v>2</v>
      </c>
      <c r="E18" s="6">
        <v>0</v>
      </c>
      <c r="F18" s="6">
        <v>5</v>
      </c>
      <c r="G18" s="6">
        <v>5</v>
      </c>
      <c r="H18" s="6">
        <v>0</v>
      </c>
      <c r="I18" s="6">
        <v>5</v>
      </c>
      <c r="J18" s="6">
        <v>0</v>
      </c>
      <c r="K18" s="6">
        <v>5</v>
      </c>
      <c r="L18" s="6">
        <v>0</v>
      </c>
      <c r="M18" s="6">
        <v>5</v>
      </c>
      <c r="N18" s="6">
        <v>5</v>
      </c>
      <c r="O18" s="6">
        <v>5</v>
      </c>
      <c r="P18" s="6">
        <v>0</v>
      </c>
      <c r="Q18" s="2">
        <f t="shared" si="1"/>
        <v>35</v>
      </c>
      <c r="R18" s="3">
        <f>3*60+2</f>
        <v>182</v>
      </c>
      <c r="S18" s="2">
        <f t="shared" si="0"/>
        <v>217</v>
      </c>
      <c r="T18" s="63"/>
      <c r="U18" s="68"/>
      <c r="V18" s="9" t="s">
        <v>14</v>
      </c>
    </row>
    <row r="19" spans="1:22" ht="12.75">
      <c r="A19" s="71" t="s">
        <v>43</v>
      </c>
      <c r="B19" s="2" t="s">
        <v>46</v>
      </c>
      <c r="C19" s="72">
        <v>19</v>
      </c>
      <c r="D19" s="2">
        <v>1</v>
      </c>
      <c r="E19" s="6">
        <v>0</v>
      </c>
      <c r="F19" s="6">
        <v>5</v>
      </c>
      <c r="G19" s="6">
        <v>5</v>
      </c>
      <c r="H19" s="6">
        <v>0</v>
      </c>
      <c r="I19" s="6">
        <v>5</v>
      </c>
      <c r="J19" s="6">
        <v>5</v>
      </c>
      <c r="K19" s="6">
        <v>5</v>
      </c>
      <c r="L19" s="6">
        <v>5</v>
      </c>
      <c r="M19" s="6">
        <v>0</v>
      </c>
      <c r="N19" s="6">
        <v>5</v>
      </c>
      <c r="O19" s="6">
        <v>5</v>
      </c>
      <c r="P19" s="6">
        <v>5</v>
      </c>
      <c r="Q19" s="2">
        <f t="shared" si="1"/>
        <v>45</v>
      </c>
      <c r="R19" s="3">
        <f>2*60+44</f>
        <v>164</v>
      </c>
      <c r="S19" s="2">
        <f t="shared" si="0"/>
        <v>209</v>
      </c>
      <c r="T19" s="63">
        <f>S19+S20</f>
        <v>434</v>
      </c>
      <c r="U19" s="68">
        <f>RANK(T19,$T$11:$T$66,1)</f>
        <v>4</v>
      </c>
      <c r="V19" s="30" t="s">
        <v>14</v>
      </c>
    </row>
    <row r="20" spans="1:22" ht="12.75">
      <c r="A20" s="71"/>
      <c r="B20" s="2" t="s">
        <v>147</v>
      </c>
      <c r="C20" s="72"/>
      <c r="D20" s="2">
        <v>2</v>
      </c>
      <c r="E20" s="6">
        <v>0</v>
      </c>
      <c r="F20" s="6">
        <v>5</v>
      </c>
      <c r="G20" s="6">
        <v>5</v>
      </c>
      <c r="H20" s="6">
        <v>5</v>
      </c>
      <c r="I20" s="6">
        <v>5</v>
      </c>
      <c r="J20" s="6">
        <v>5</v>
      </c>
      <c r="K20" s="6">
        <v>5</v>
      </c>
      <c r="L20" s="6">
        <v>5</v>
      </c>
      <c r="M20" s="6">
        <v>0</v>
      </c>
      <c r="N20" s="6">
        <v>5</v>
      </c>
      <c r="O20" s="6">
        <v>20</v>
      </c>
      <c r="P20" s="6">
        <v>0</v>
      </c>
      <c r="Q20" s="2">
        <f t="shared" si="1"/>
        <v>60</v>
      </c>
      <c r="R20" s="3">
        <f>2*60+45</f>
        <v>165</v>
      </c>
      <c r="S20" s="2">
        <f t="shared" si="0"/>
        <v>225</v>
      </c>
      <c r="T20" s="63"/>
      <c r="U20" s="68"/>
      <c r="V20" s="30">
        <v>1</v>
      </c>
    </row>
    <row r="21" spans="1:22" ht="12.75">
      <c r="A21" s="71" t="s">
        <v>43</v>
      </c>
      <c r="B21" s="2" t="s">
        <v>47</v>
      </c>
      <c r="C21" s="72">
        <v>6</v>
      </c>
      <c r="D21" s="2">
        <v>1</v>
      </c>
      <c r="E21" s="6">
        <v>0</v>
      </c>
      <c r="F21" s="6">
        <v>5</v>
      </c>
      <c r="G21" s="6">
        <v>5</v>
      </c>
      <c r="H21" s="6">
        <v>5</v>
      </c>
      <c r="I21" s="6">
        <v>5</v>
      </c>
      <c r="J21" s="6">
        <v>5</v>
      </c>
      <c r="K21" s="6">
        <v>5</v>
      </c>
      <c r="L21" s="6">
        <v>5</v>
      </c>
      <c r="M21" s="6">
        <v>5</v>
      </c>
      <c r="N21" s="6">
        <v>5</v>
      </c>
      <c r="O21" s="6">
        <v>5</v>
      </c>
      <c r="P21" s="6">
        <v>5</v>
      </c>
      <c r="Q21" s="2">
        <f t="shared" si="1"/>
        <v>55</v>
      </c>
      <c r="R21" s="3">
        <f>2*60+55</f>
        <v>175</v>
      </c>
      <c r="S21" s="2">
        <f t="shared" si="0"/>
        <v>230</v>
      </c>
      <c r="T21" s="63">
        <f>S21+S22</f>
        <v>491</v>
      </c>
      <c r="U21" s="68">
        <f>RANK(T21,$T$11:$T$66,1)</f>
        <v>7</v>
      </c>
      <c r="V21" s="9" t="s">
        <v>17</v>
      </c>
    </row>
    <row r="22" spans="1:22" ht="12.75">
      <c r="A22" s="71"/>
      <c r="B22" s="2" t="s">
        <v>48</v>
      </c>
      <c r="C22" s="72"/>
      <c r="D22" s="2">
        <v>2</v>
      </c>
      <c r="E22" s="6">
        <v>0</v>
      </c>
      <c r="F22" s="6">
        <v>5</v>
      </c>
      <c r="G22" s="6">
        <v>5</v>
      </c>
      <c r="H22" s="6">
        <v>5</v>
      </c>
      <c r="I22" s="6">
        <v>5</v>
      </c>
      <c r="J22" s="6">
        <v>0</v>
      </c>
      <c r="K22" s="6">
        <v>0</v>
      </c>
      <c r="L22" s="6">
        <v>5</v>
      </c>
      <c r="M22" s="6">
        <v>50</v>
      </c>
      <c r="N22" s="6">
        <v>5</v>
      </c>
      <c r="O22" s="6">
        <v>5</v>
      </c>
      <c r="P22" s="6">
        <v>0</v>
      </c>
      <c r="Q22" s="2">
        <f t="shared" si="1"/>
        <v>85</v>
      </c>
      <c r="R22" s="3">
        <f>2*60+56</f>
        <v>176</v>
      </c>
      <c r="S22" s="2">
        <f t="shared" si="0"/>
        <v>261</v>
      </c>
      <c r="T22" s="63"/>
      <c r="U22" s="68"/>
      <c r="V22" s="9" t="s">
        <v>14</v>
      </c>
    </row>
    <row r="23" spans="1:22" ht="12.75">
      <c r="A23" s="71" t="s">
        <v>43</v>
      </c>
      <c r="B23" s="2" t="s">
        <v>49</v>
      </c>
      <c r="C23" s="72">
        <v>13</v>
      </c>
      <c r="D23" s="2">
        <v>1</v>
      </c>
      <c r="E23" s="6">
        <v>0</v>
      </c>
      <c r="F23" s="6">
        <v>5</v>
      </c>
      <c r="G23" s="6">
        <v>5</v>
      </c>
      <c r="H23" s="6">
        <v>5</v>
      </c>
      <c r="I23" s="6">
        <v>0</v>
      </c>
      <c r="J23" s="6">
        <v>0</v>
      </c>
      <c r="K23" s="6">
        <v>0</v>
      </c>
      <c r="L23" s="6">
        <v>0</v>
      </c>
      <c r="M23" s="6">
        <v>5</v>
      </c>
      <c r="N23" s="6">
        <v>5</v>
      </c>
      <c r="O23" s="6">
        <v>5</v>
      </c>
      <c r="P23" s="6">
        <v>0</v>
      </c>
      <c r="Q23" s="2">
        <f t="shared" si="1"/>
        <v>30</v>
      </c>
      <c r="R23" s="3">
        <f>3*60+48</f>
        <v>228</v>
      </c>
      <c r="S23" s="2">
        <f t="shared" si="0"/>
        <v>258</v>
      </c>
      <c r="T23" s="63">
        <f>S23+S24</f>
        <v>518</v>
      </c>
      <c r="U23" s="68">
        <f>RANK(T23,$T$11:$T$66,1)</f>
        <v>9</v>
      </c>
      <c r="V23" s="9" t="s">
        <v>17</v>
      </c>
    </row>
    <row r="24" spans="1:22" ht="12.75">
      <c r="A24" s="71"/>
      <c r="B24" s="2" t="s">
        <v>50</v>
      </c>
      <c r="C24" s="72"/>
      <c r="D24" s="2">
        <v>2</v>
      </c>
      <c r="E24" s="6">
        <v>5</v>
      </c>
      <c r="F24" s="6">
        <v>5</v>
      </c>
      <c r="G24" s="6">
        <v>5</v>
      </c>
      <c r="H24" s="6">
        <v>5</v>
      </c>
      <c r="I24" s="6">
        <v>5</v>
      </c>
      <c r="J24" s="6">
        <v>0</v>
      </c>
      <c r="K24" s="6">
        <v>0</v>
      </c>
      <c r="L24" s="6">
        <v>5</v>
      </c>
      <c r="M24" s="6">
        <v>5</v>
      </c>
      <c r="N24" s="6">
        <v>5</v>
      </c>
      <c r="O24" s="6">
        <v>5</v>
      </c>
      <c r="P24" s="6">
        <v>0</v>
      </c>
      <c r="Q24" s="2">
        <f t="shared" si="1"/>
        <v>45</v>
      </c>
      <c r="R24" s="3">
        <f>3*60+35</f>
        <v>215</v>
      </c>
      <c r="S24" s="2">
        <f t="shared" si="0"/>
        <v>260</v>
      </c>
      <c r="T24" s="63"/>
      <c r="U24" s="68"/>
      <c r="V24" s="9">
        <v>1</v>
      </c>
    </row>
    <row r="25" spans="1:22" ht="12.75">
      <c r="A25" s="71" t="s">
        <v>51</v>
      </c>
      <c r="B25" s="2" t="s">
        <v>52</v>
      </c>
      <c r="C25" s="72">
        <v>34</v>
      </c>
      <c r="D25" s="2">
        <v>1</v>
      </c>
      <c r="E25" s="6">
        <v>0</v>
      </c>
      <c r="F25" s="6">
        <v>5</v>
      </c>
      <c r="G25" s="6">
        <v>5</v>
      </c>
      <c r="H25" s="6">
        <v>5</v>
      </c>
      <c r="I25" s="6">
        <v>5</v>
      </c>
      <c r="J25" s="6">
        <v>0</v>
      </c>
      <c r="K25" s="6">
        <v>0</v>
      </c>
      <c r="L25" s="6">
        <v>5</v>
      </c>
      <c r="M25" s="6">
        <v>5</v>
      </c>
      <c r="N25" s="6">
        <v>0</v>
      </c>
      <c r="O25" s="6">
        <v>5</v>
      </c>
      <c r="P25" s="6">
        <v>5</v>
      </c>
      <c r="Q25" s="2">
        <f t="shared" si="1"/>
        <v>40</v>
      </c>
      <c r="R25" s="3">
        <f>3*60+26</f>
        <v>206</v>
      </c>
      <c r="S25" s="2">
        <f t="shared" si="0"/>
        <v>246</v>
      </c>
      <c r="T25" s="63">
        <f>S25+S26</f>
        <v>513</v>
      </c>
      <c r="U25" s="68">
        <f>RANK(T25,$T$11:$T$66,1)</f>
        <v>8</v>
      </c>
      <c r="V25" s="9">
        <v>3</v>
      </c>
    </row>
    <row r="26" spans="1:22" ht="12.75">
      <c r="A26" s="71"/>
      <c r="B26" s="2" t="s">
        <v>53</v>
      </c>
      <c r="C26" s="72"/>
      <c r="D26" s="2">
        <v>2</v>
      </c>
      <c r="E26" s="6">
        <v>0</v>
      </c>
      <c r="F26" s="6">
        <v>5</v>
      </c>
      <c r="G26" s="6">
        <v>5</v>
      </c>
      <c r="H26" s="6">
        <v>0</v>
      </c>
      <c r="I26" s="6">
        <v>0</v>
      </c>
      <c r="J26" s="6">
        <v>0</v>
      </c>
      <c r="K26" s="6">
        <v>5</v>
      </c>
      <c r="L26" s="6">
        <v>5</v>
      </c>
      <c r="M26" s="6">
        <v>20</v>
      </c>
      <c r="N26" s="6">
        <v>5</v>
      </c>
      <c r="O26" s="6">
        <v>5</v>
      </c>
      <c r="P26" s="6">
        <v>0</v>
      </c>
      <c r="Q26" s="2">
        <f t="shared" si="1"/>
        <v>50</v>
      </c>
      <c r="R26" s="3">
        <f>3*60+37</f>
        <v>217</v>
      </c>
      <c r="S26" s="2">
        <f t="shared" si="0"/>
        <v>267</v>
      </c>
      <c r="T26" s="63"/>
      <c r="U26" s="68"/>
      <c r="V26" s="9">
        <v>2</v>
      </c>
    </row>
    <row r="27" spans="1:22" ht="12.75">
      <c r="A27" s="71" t="s">
        <v>51</v>
      </c>
      <c r="B27" s="2" t="s">
        <v>54</v>
      </c>
      <c r="C27" s="72">
        <v>99</v>
      </c>
      <c r="D27" s="2">
        <v>1</v>
      </c>
      <c r="E27" s="6">
        <v>0</v>
      </c>
      <c r="F27" s="6">
        <v>0</v>
      </c>
      <c r="G27" s="6">
        <v>5</v>
      </c>
      <c r="H27" s="6">
        <v>0</v>
      </c>
      <c r="I27" s="6">
        <v>5</v>
      </c>
      <c r="J27" s="6">
        <v>0</v>
      </c>
      <c r="K27" s="6">
        <v>5</v>
      </c>
      <c r="L27" s="6">
        <v>0</v>
      </c>
      <c r="M27" s="6">
        <v>50</v>
      </c>
      <c r="N27" s="6">
        <v>0</v>
      </c>
      <c r="O27" s="6">
        <v>5</v>
      </c>
      <c r="P27" s="6">
        <v>0</v>
      </c>
      <c r="Q27" s="2">
        <f t="shared" si="1"/>
        <v>70</v>
      </c>
      <c r="R27" s="3">
        <f>3*60+57</f>
        <v>237</v>
      </c>
      <c r="S27" s="2">
        <f t="shared" si="0"/>
        <v>307</v>
      </c>
      <c r="T27" s="63">
        <f>S27+S28</f>
        <v>635</v>
      </c>
      <c r="U27" s="68">
        <f>RANK(T27,$T$11:$T$66,1)</f>
        <v>13</v>
      </c>
      <c r="V27" s="9" t="s">
        <v>14</v>
      </c>
    </row>
    <row r="28" spans="1:22" ht="12.75">
      <c r="A28" s="71"/>
      <c r="B28" s="2" t="s">
        <v>55</v>
      </c>
      <c r="C28" s="72"/>
      <c r="D28" s="2">
        <v>2</v>
      </c>
      <c r="E28" s="6">
        <v>5</v>
      </c>
      <c r="F28" s="6">
        <v>0</v>
      </c>
      <c r="G28" s="6">
        <v>0</v>
      </c>
      <c r="H28" s="6">
        <v>5</v>
      </c>
      <c r="I28" s="6">
        <v>0</v>
      </c>
      <c r="J28" s="6">
        <v>0</v>
      </c>
      <c r="K28" s="6">
        <v>5</v>
      </c>
      <c r="L28" s="6">
        <v>5</v>
      </c>
      <c r="M28" s="6">
        <v>50</v>
      </c>
      <c r="N28" s="6">
        <v>5</v>
      </c>
      <c r="O28" s="6">
        <v>0</v>
      </c>
      <c r="P28" s="6">
        <v>50</v>
      </c>
      <c r="Q28" s="2">
        <f t="shared" si="1"/>
        <v>125</v>
      </c>
      <c r="R28" s="3">
        <f>3*60+23</f>
        <v>203</v>
      </c>
      <c r="S28" s="2">
        <f t="shared" si="0"/>
        <v>328</v>
      </c>
      <c r="T28" s="63"/>
      <c r="U28" s="68"/>
      <c r="V28" s="9">
        <v>2</v>
      </c>
    </row>
    <row r="29" spans="1:22" ht="12.75">
      <c r="A29" s="71" t="s">
        <v>51</v>
      </c>
      <c r="B29" s="2" t="s">
        <v>56</v>
      </c>
      <c r="C29" s="72">
        <v>3</v>
      </c>
      <c r="D29" s="2">
        <v>1</v>
      </c>
      <c r="E29" s="6">
        <v>5</v>
      </c>
      <c r="F29" s="6">
        <v>5</v>
      </c>
      <c r="G29" s="6">
        <v>5</v>
      </c>
      <c r="H29" s="6">
        <v>5</v>
      </c>
      <c r="I29" s="6">
        <v>5</v>
      </c>
      <c r="J29" s="6">
        <v>20</v>
      </c>
      <c r="K29" s="6">
        <v>5</v>
      </c>
      <c r="L29" s="6">
        <v>50</v>
      </c>
      <c r="M29" s="6">
        <v>5</v>
      </c>
      <c r="N29" s="6">
        <v>5</v>
      </c>
      <c r="O29" s="6">
        <v>5</v>
      </c>
      <c r="P29" s="6">
        <v>50</v>
      </c>
      <c r="Q29" s="2">
        <f t="shared" si="1"/>
        <v>165</v>
      </c>
      <c r="R29" s="3">
        <f>3*60+5</f>
        <v>185</v>
      </c>
      <c r="S29" s="2">
        <f t="shared" si="0"/>
        <v>350</v>
      </c>
      <c r="T29" s="63">
        <f>S29+S30</f>
        <v>685</v>
      </c>
      <c r="U29" s="68">
        <f>RANK(T29,$T$11:$T$66,1)</f>
        <v>16</v>
      </c>
      <c r="V29" s="9">
        <v>3</v>
      </c>
    </row>
    <row r="30" spans="1:22" ht="12.75">
      <c r="A30" s="71"/>
      <c r="B30" s="2" t="s">
        <v>57</v>
      </c>
      <c r="C30" s="72"/>
      <c r="D30" s="2">
        <v>2</v>
      </c>
      <c r="E30" s="6">
        <v>5</v>
      </c>
      <c r="F30" s="6">
        <v>5</v>
      </c>
      <c r="G30" s="6">
        <v>5</v>
      </c>
      <c r="H30" s="6">
        <v>0</v>
      </c>
      <c r="I30" s="6">
        <v>5</v>
      </c>
      <c r="J30" s="6">
        <v>5</v>
      </c>
      <c r="K30" s="6">
        <v>5</v>
      </c>
      <c r="L30" s="6">
        <v>50</v>
      </c>
      <c r="M30" s="6">
        <v>5</v>
      </c>
      <c r="N30" s="6">
        <v>5</v>
      </c>
      <c r="O30" s="6">
        <v>20</v>
      </c>
      <c r="P30" s="6">
        <v>50</v>
      </c>
      <c r="Q30" s="2">
        <f t="shared" si="1"/>
        <v>160</v>
      </c>
      <c r="R30" s="3">
        <f>2*60+55</f>
        <v>175</v>
      </c>
      <c r="S30" s="2">
        <f t="shared" si="0"/>
        <v>335</v>
      </c>
      <c r="T30" s="63"/>
      <c r="U30" s="68"/>
      <c r="V30" s="9" t="s">
        <v>14</v>
      </c>
    </row>
    <row r="31" spans="1:22" ht="12.75">
      <c r="A31" s="71" t="s">
        <v>51</v>
      </c>
      <c r="B31" s="2" t="s">
        <v>58</v>
      </c>
      <c r="C31" s="72">
        <v>91</v>
      </c>
      <c r="D31" s="2">
        <v>1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5</v>
      </c>
      <c r="M31" s="6">
        <v>5</v>
      </c>
      <c r="N31" s="6">
        <v>5</v>
      </c>
      <c r="O31" s="6">
        <v>5</v>
      </c>
      <c r="P31" s="6">
        <v>0</v>
      </c>
      <c r="Q31" s="2">
        <f t="shared" si="1"/>
        <v>20</v>
      </c>
      <c r="R31" s="3">
        <f>5*60+10</f>
        <v>310</v>
      </c>
      <c r="S31" s="2">
        <f t="shared" si="0"/>
        <v>330</v>
      </c>
      <c r="T31" s="63">
        <f>S31+S32</f>
        <v>644</v>
      </c>
      <c r="U31" s="68">
        <f>RANK(T31,$T$11:$T$66,1)</f>
        <v>14</v>
      </c>
      <c r="V31" s="9">
        <v>3</v>
      </c>
    </row>
    <row r="32" spans="1:22" ht="12.75">
      <c r="A32" s="71"/>
      <c r="B32" s="2" t="s">
        <v>59</v>
      </c>
      <c r="C32" s="72"/>
      <c r="D32" s="2">
        <v>2</v>
      </c>
      <c r="E32" s="6">
        <v>0</v>
      </c>
      <c r="F32" s="6">
        <v>5</v>
      </c>
      <c r="G32" s="6">
        <v>5</v>
      </c>
      <c r="H32" s="6">
        <v>5</v>
      </c>
      <c r="I32" s="6">
        <v>5</v>
      </c>
      <c r="J32" s="6">
        <v>0</v>
      </c>
      <c r="K32" s="6">
        <v>0</v>
      </c>
      <c r="L32" s="6">
        <v>5</v>
      </c>
      <c r="M32" s="6">
        <v>5</v>
      </c>
      <c r="N32" s="6">
        <v>5</v>
      </c>
      <c r="O32" s="6">
        <v>5</v>
      </c>
      <c r="P32" s="6">
        <v>0</v>
      </c>
      <c r="Q32" s="2">
        <f t="shared" si="1"/>
        <v>40</v>
      </c>
      <c r="R32" s="3">
        <f>4*60+34</f>
        <v>274</v>
      </c>
      <c r="S32" s="2">
        <f t="shared" si="0"/>
        <v>314</v>
      </c>
      <c r="T32" s="63"/>
      <c r="U32" s="68"/>
      <c r="V32" s="9">
        <v>3</v>
      </c>
    </row>
    <row r="33" spans="1:22" ht="12.75">
      <c r="A33" s="69" t="s">
        <v>60</v>
      </c>
      <c r="B33" s="2" t="s">
        <v>61</v>
      </c>
      <c r="C33" s="72">
        <v>37</v>
      </c>
      <c r="D33" s="2">
        <v>1</v>
      </c>
      <c r="E33" s="6">
        <v>0</v>
      </c>
      <c r="F33" s="6">
        <v>0</v>
      </c>
      <c r="G33" s="6">
        <v>5</v>
      </c>
      <c r="H33" s="6">
        <v>5</v>
      </c>
      <c r="I33" s="6">
        <v>5</v>
      </c>
      <c r="J33" s="6">
        <v>5</v>
      </c>
      <c r="K33" s="6">
        <v>5</v>
      </c>
      <c r="L33" s="6">
        <v>50</v>
      </c>
      <c r="M33" s="6">
        <v>150</v>
      </c>
      <c r="N33" s="6">
        <v>5</v>
      </c>
      <c r="O33" s="6">
        <v>20</v>
      </c>
      <c r="P33" s="6">
        <v>50</v>
      </c>
      <c r="Q33" s="2">
        <f t="shared" si="1"/>
        <v>300</v>
      </c>
      <c r="R33" s="3">
        <f>2*60+58</f>
        <v>178</v>
      </c>
      <c r="S33" s="2">
        <f t="shared" si="0"/>
        <v>478</v>
      </c>
      <c r="T33" s="63">
        <f>S33+S34</f>
        <v>820</v>
      </c>
      <c r="U33" s="68">
        <f>RANK(T33,$T$11:$T$66,1)</f>
        <v>18</v>
      </c>
      <c r="V33" s="9" t="s">
        <v>17</v>
      </c>
    </row>
    <row r="34" spans="1:22" ht="12.75">
      <c r="A34" s="70"/>
      <c r="B34" s="2" t="s">
        <v>62</v>
      </c>
      <c r="C34" s="72"/>
      <c r="D34" s="2">
        <v>2</v>
      </c>
      <c r="E34" s="6">
        <v>5</v>
      </c>
      <c r="F34" s="6">
        <v>5</v>
      </c>
      <c r="G34" s="6">
        <v>5</v>
      </c>
      <c r="H34" s="6">
        <v>5</v>
      </c>
      <c r="I34" s="6">
        <v>5</v>
      </c>
      <c r="J34" s="6">
        <v>20</v>
      </c>
      <c r="K34" s="6">
        <v>5</v>
      </c>
      <c r="L34" s="6">
        <v>50</v>
      </c>
      <c r="M34" s="6">
        <v>0</v>
      </c>
      <c r="N34" s="6">
        <v>5</v>
      </c>
      <c r="O34" s="6">
        <v>20</v>
      </c>
      <c r="P34" s="6">
        <v>0</v>
      </c>
      <c r="Q34" s="2">
        <f t="shared" si="1"/>
        <v>125</v>
      </c>
      <c r="R34" s="3">
        <f>3*60+37</f>
        <v>217</v>
      </c>
      <c r="S34" s="2">
        <f t="shared" si="0"/>
        <v>342</v>
      </c>
      <c r="T34" s="63"/>
      <c r="U34" s="68"/>
      <c r="V34" s="9" t="s">
        <v>14</v>
      </c>
    </row>
    <row r="35" spans="1:22" ht="12.75">
      <c r="A35" s="69" t="s">
        <v>60</v>
      </c>
      <c r="B35" s="2" t="s">
        <v>63</v>
      </c>
      <c r="C35" s="72">
        <v>59</v>
      </c>
      <c r="D35" s="2">
        <v>1</v>
      </c>
      <c r="E35" s="6">
        <v>0</v>
      </c>
      <c r="F35" s="6">
        <v>5</v>
      </c>
      <c r="G35" s="6">
        <v>5</v>
      </c>
      <c r="H35" s="6">
        <v>5</v>
      </c>
      <c r="I35" s="6">
        <v>5</v>
      </c>
      <c r="J35" s="6">
        <v>0</v>
      </c>
      <c r="K35" s="6">
        <v>5</v>
      </c>
      <c r="L35" s="6">
        <v>5</v>
      </c>
      <c r="M35" s="6">
        <v>5</v>
      </c>
      <c r="N35" s="6">
        <v>5</v>
      </c>
      <c r="O35" s="6">
        <v>5</v>
      </c>
      <c r="P35" s="6">
        <v>0</v>
      </c>
      <c r="Q35" s="2">
        <f t="shared" si="1"/>
        <v>45</v>
      </c>
      <c r="R35" s="3">
        <f>4*60+12</f>
        <v>252</v>
      </c>
      <c r="S35" s="2">
        <f t="shared" si="0"/>
        <v>297</v>
      </c>
      <c r="T35" s="63">
        <f>S35+S36</f>
        <v>587</v>
      </c>
      <c r="U35" s="68">
        <f>RANK(T35,$T$11:$T$66,1)</f>
        <v>11</v>
      </c>
      <c r="V35" s="9" t="s">
        <v>14</v>
      </c>
    </row>
    <row r="36" spans="1:22" ht="12.75">
      <c r="A36" s="70"/>
      <c r="B36" s="2" t="s">
        <v>64</v>
      </c>
      <c r="C36" s="72"/>
      <c r="D36" s="2">
        <v>2</v>
      </c>
      <c r="E36" s="6">
        <v>0</v>
      </c>
      <c r="F36" s="6">
        <v>0</v>
      </c>
      <c r="G36" s="6">
        <v>5</v>
      </c>
      <c r="H36" s="6">
        <v>0</v>
      </c>
      <c r="I36" s="6">
        <v>5</v>
      </c>
      <c r="J36" s="6">
        <v>0</v>
      </c>
      <c r="K36" s="6">
        <v>0</v>
      </c>
      <c r="L36" s="6">
        <v>0</v>
      </c>
      <c r="M36" s="6">
        <v>0</v>
      </c>
      <c r="N36" s="6">
        <v>50</v>
      </c>
      <c r="O36" s="6">
        <v>5</v>
      </c>
      <c r="P36" s="6">
        <v>0</v>
      </c>
      <c r="Q36" s="2">
        <f t="shared" si="1"/>
        <v>65</v>
      </c>
      <c r="R36" s="3">
        <f>3*60+45</f>
        <v>225</v>
      </c>
      <c r="S36" s="2">
        <f t="shared" si="0"/>
        <v>290</v>
      </c>
      <c r="T36" s="63"/>
      <c r="U36" s="68"/>
      <c r="V36" s="9" t="s">
        <v>14</v>
      </c>
    </row>
    <row r="37" spans="1:22" ht="12.75">
      <c r="A37" s="69" t="s">
        <v>60</v>
      </c>
      <c r="B37" s="2" t="s">
        <v>65</v>
      </c>
      <c r="C37" s="71">
        <v>81</v>
      </c>
      <c r="D37" s="2">
        <v>1</v>
      </c>
      <c r="E37" s="6">
        <v>5</v>
      </c>
      <c r="F37" s="6">
        <v>50</v>
      </c>
      <c r="G37" s="6">
        <v>20</v>
      </c>
      <c r="H37" s="6">
        <v>50</v>
      </c>
      <c r="I37" s="6">
        <v>50</v>
      </c>
      <c r="J37" s="6">
        <v>50</v>
      </c>
      <c r="K37" s="6">
        <v>50</v>
      </c>
      <c r="L37" s="6">
        <v>50</v>
      </c>
      <c r="M37" s="6">
        <v>150</v>
      </c>
      <c r="N37" s="6">
        <v>5</v>
      </c>
      <c r="O37" s="6">
        <v>50</v>
      </c>
      <c r="P37" s="6">
        <v>50</v>
      </c>
      <c r="Q37" s="2">
        <f t="shared" si="1"/>
        <v>580</v>
      </c>
      <c r="R37" s="3">
        <f>2*60+37</f>
        <v>157</v>
      </c>
      <c r="S37" s="2">
        <f t="shared" si="0"/>
        <v>737</v>
      </c>
      <c r="T37" s="63"/>
      <c r="U37" s="68">
        <v>27</v>
      </c>
      <c r="V37" s="9" t="s">
        <v>14</v>
      </c>
    </row>
    <row r="38" spans="1:22" ht="12.75">
      <c r="A38" s="70"/>
      <c r="B38" s="2" t="s">
        <v>66</v>
      </c>
      <c r="C38" s="71"/>
      <c r="D38" s="2">
        <v>2</v>
      </c>
      <c r="E38" s="20" t="s">
        <v>67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"/>
      <c r="R38" s="3"/>
      <c r="S38" s="2"/>
      <c r="T38" s="63"/>
      <c r="U38" s="68"/>
      <c r="V38" s="9" t="s">
        <v>14</v>
      </c>
    </row>
    <row r="39" spans="1:22" ht="12.75">
      <c r="A39" s="69" t="s">
        <v>60</v>
      </c>
      <c r="B39" s="2" t="s">
        <v>70</v>
      </c>
      <c r="C39" s="71">
        <v>82</v>
      </c>
      <c r="D39" s="2">
        <v>1</v>
      </c>
      <c r="E39" s="6">
        <v>0</v>
      </c>
      <c r="F39" s="6">
        <v>0</v>
      </c>
      <c r="G39" s="6">
        <v>5</v>
      </c>
      <c r="H39" s="6">
        <v>5</v>
      </c>
      <c r="I39" s="6">
        <v>0</v>
      </c>
      <c r="J39" s="6">
        <v>5</v>
      </c>
      <c r="K39" s="6">
        <v>5</v>
      </c>
      <c r="L39" s="6">
        <v>5</v>
      </c>
      <c r="M39" s="6">
        <v>50</v>
      </c>
      <c r="N39" s="6">
        <v>5</v>
      </c>
      <c r="O39" s="6">
        <v>50</v>
      </c>
      <c r="P39" s="6">
        <v>5</v>
      </c>
      <c r="Q39" s="2">
        <f t="shared" si="1"/>
        <v>135</v>
      </c>
      <c r="R39" s="3">
        <v>360</v>
      </c>
      <c r="S39" s="2">
        <f t="shared" si="0"/>
        <v>495</v>
      </c>
      <c r="T39" s="63">
        <f>S39+S40</f>
        <v>952</v>
      </c>
      <c r="U39" s="68">
        <f>RANK(T39,$T$11:$T$66,1)</f>
        <v>22</v>
      </c>
      <c r="V39" s="9" t="s">
        <v>14</v>
      </c>
    </row>
    <row r="40" spans="1:22" ht="12.75">
      <c r="A40" s="70"/>
      <c r="B40" s="2" t="s">
        <v>71</v>
      </c>
      <c r="C40" s="71"/>
      <c r="D40" s="2">
        <v>2</v>
      </c>
      <c r="E40" s="6">
        <v>5</v>
      </c>
      <c r="F40" s="6">
        <v>0</v>
      </c>
      <c r="G40" s="6">
        <v>5</v>
      </c>
      <c r="H40" s="6">
        <v>5</v>
      </c>
      <c r="I40" s="6">
        <v>0</v>
      </c>
      <c r="J40" s="6">
        <v>5</v>
      </c>
      <c r="K40" s="6">
        <v>5</v>
      </c>
      <c r="L40" s="6">
        <v>50</v>
      </c>
      <c r="M40" s="6">
        <v>5</v>
      </c>
      <c r="N40" s="6">
        <v>50</v>
      </c>
      <c r="O40" s="6">
        <v>5</v>
      </c>
      <c r="P40" s="6">
        <v>0</v>
      </c>
      <c r="Q40" s="2">
        <f t="shared" si="1"/>
        <v>135</v>
      </c>
      <c r="R40" s="3">
        <f>5*60+22</f>
        <v>322</v>
      </c>
      <c r="S40" s="2">
        <f t="shared" si="0"/>
        <v>457</v>
      </c>
      <c r="T40" s="63"/>
      <c r="U40" s="68"/>
      <c r="V40" s="9" t="s">
        <v>14</v>
      </c>
    </row>
    <row r="41" spans="1:22" ht="12.75">
      <c r="A41" s="69" t="s">
        <v>60</v>
      </c>
      <c r="B41" s="2" t="s">
        <v>72</v>
      </c>
      <c r="C41" s="71">
        <v>79</v>
      </c>
      <c r="D41" s="2">
        <v>1</v>
      </c>
      <c r="E41" s="6">
        <v>5</v>
      </c>
      <c r="F41" s="6">
        <v>0</v>
      </c>
      <c r="G41" s="6">
        <v>50</v>
      </c>
      <c r="H41" s="6">
        <v>50</v>
      </c>
      <c r="I41" s="6">
        <v>50</v>
      </c>
      <c r="J41" s="6">
        <v>5</v>
      </c>
      <c r="K41" s="6">
        <v>5</v>
      </c>
      <c r="L41" s="6">
        <v>5</v>
      </c>
      <c r="M41" s="6">
        <v>150</v>
      </c>
      <c r="N41" s="6">
        <v>50</v>
      </c>
      <c r="O41" s="6">
        <v>50</v>
      </c>
      <c r="P41" s="6">
        <v>50</v>
      </c>
      <c r="Q41" s="2">
        <f t="shared" si="1"/>
        <v>470</v>
      </c>
      <c r="R41" s="3">
        <f>3*60+37</f>
        <v>217</v>
      </c>
      <c r="S41" s="2">
        <f t="shared" si="0"/>
        <v>687</v>
      </c>
      <c r="T41" s="63"/>
      <c r="U41" s="68">
        <v>26</v>
      </c>
      <c r="V41" s="9" t="s">
        <v>14</v>
      </c>
    </row>
    <row r="42" spans="1:22" ht="12.75">
      <c r="A42" s="70"/>
      <c r="B42" s="2" t="s">
        <v>73</v>
      </c>
      <c r="C42" s="71"/>
      <c r="D42" s="2">
        <v>2</v>
      </c>
      <c r="E42" s="20" t="s">
        <v>67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2"/>
      <c r="R42" s="3"/>
      <c r="S42" s="2"/>
      <c r="T42" s="63"/>
      <c r="U42" s="68"/>
      <c r="V42" s="9" t="s">
        <v>14</v>
      </c>
    </row>
    <row r="43" spans="1:22" ht="12.75">
      <c r="A43" s="69" t="s">
        <v>60</v>
      </c>
      <c r="B43" s="2" t="s">
        <v>74</v>
      </c>
      <c r="C43" s="71">
        <v>55</v>
      </c>
      <c r="D43" s="2">
        <v>1</v>
      </c>
      <c r="E43" s="6">
        <v>5</v>
      </c>
      <c r="F43" s="6">
        <v>5</v>
      </c>
      <c r="G43" s="6">
        <v>0</v>
      </c>
      <c r="H43" s="6">
        <v>5</v>
      </c>
      <c r="I43" s="6">
        <v>20</v>
      </c>
      <c r="J43" s="6">
        <v>5</v>
      </c>
      <c r="K43" s="6">
        <v>5</v>
      </c>
      <c r="L43" s="6">
        <v>50</v>
      </c>
      <c r="M43" s="6">
        <v>0</v>
      </c>
      <c r="N43" s="6">
        <v>5</v>
      </c>
      <c r="O43" s="6">
        <v>50</v>
      </c>
      <c r="P43" s="6">
        <v>50</v>
      </c>
      <c r="Q43" s="2">
        <f aca="true" t="shared" si="2" ref="Q43:Q66">SUM(E43:P43)</f>
        <v>200</v>
      </c>
      <c r="R43" s="3">
        <f>2*60+44</f>
        <v>164</v>
      </c>
      <c r="S43" s="2">
        <f t="shared" si="0"/>
        <v>364</v>
      </c>
      <c r="T43" s="63">
        <f>S43+S44</f>
        <v>747</v>
      </c>
      <c r="U43" s="68">
        <f>RANK(T43,$T$11:$T$66,1)</f>
        <v>17</v>
      </c>
      <c r="V43" s="9">
        <v>3</v>
      </c>
    </row>
    <row r="44" spans="1:22" ht="12.75">
      <c r="A44" s="70"/>
      <c r="B44" s="2" t="s">
        <v>75</v>
      </c>
      <c r="C44" s="71"/>
      <c r="D44" s="2">
        <v>2</v>
      </c>
      <c r="E44" s="6">
        <v>5</v>
      </c>
      <c r="F44" s="6">
        <v>5</v>
      </c>
      <c r="G44" s="6">
        <v>5</v>
      </c>
      <c r="H44" s="6">
        <v>50</v>
      </c>
      <c r="I44" s="6">
        <v>5</v>
      </c>
      <c r="J44" s="6">
        <v>5</v>
      </c>
      <c r="K44" s="6">
        <v>20</v>
      </c>
      <c r="L44" s="6">
        <v>50</v>
      </c>
      <c r="M44" s="6">
        <v>0</v>
      </c>
      <c r="N44" s="6">
        <v>5</v>
      </c>
      <c r="O44" s="6">
        <v>50</v>
      </c>
      <c r="P44" s="6">
        <v>0</v>
      </c>
      <c r="Q44" s="2">
        <f t="shared" si="2"/>
        <v>200</v>
      </c>
      <c r="R44" s="3">
        <f>3*60+3</f>
        <v>183</v>
      </c>
      <c r="S44" s="2">
        <f t="shared" si="0"/>
        <v>383</v>
      </c>
      <c r="T44" s="63"/>
      <c r="U44" s="68"/>
      <c r="V44" s="9" t="s">
        <v>14</v>
      </c>
    </row>
    <row r="45" spans="1:22" ht="12.75">
      <c r="A45" s="69" t="s">
        <v>76</v>
      </c>
      <c r="B45" s="2" t="s">
        <v>77</v>
      </c>
      <c r="C45" s="69">
        <v>7</v>
      </c>
      <c r="D45" s="2">
        <v>1</v>
      </c>
      <c r="E45" s="6">
        <v>5</v>
      </c>
      <c r="F45" s="6">
        <v>0</v>
      </c>
      <c r="G45" s="6">
        <v>50</v>
      </c>
      <c r="H45" s="6">
        <v>50</v>
      </c>
      <c r="I45" s="6">
        <v>5</v>
      </c>
      <c r="J45" s="6">
        <v>5</v>
      </c>
      <c r="K45" s="6">
        <v>50</v>
      </c>
      <c r="L45" s="6">
        <v>50</v>
      </c>
      <c r="M45" s="6">
        <v>0</v>
      </c>
      <c r="N45" s="6">
        <v>5</v>
      </c>
      <c r="O45" s="6">
        <v>50</v>
      </c>
      <c r="P45" s="6">
        <v>5</v>
      </c>
      <c r="Q45" s="2">
        <f t="shared" si="2"/>
        <v>275</v>
      </c>
      <c r="R45" s="3">
        <f>3*60+54</f>
        <v>234</v>
      </c>
      <c r="S45" s="2">
        <f t="shared" si="0"/>
        <v>509</v>
      </c>
      <c r="T45" s="63">
        <f>S45+S46</f>
        <v>1025</v>
      </c>
      <c r="U45" s="68">
        <f>RANK(T45,$T$11:$T$66,1)</f>
        <v>24</v>
      </c>
      <c r="V45" s="9" t="s">
        <v>14</v>
      </c>
    </row>
    <row r="46" spans="1:22" ht="12.75">
      <c r="A46" s="70"/>
      <c r="B46" s="2" t="s">
        <v>78</v>
      </c>
      <c r="C46" s="70"/>
      <c r="D46" s="2">
        <v>2</v>
      </c>
      <c r="E46" s="6">
        <v>5</v>
      </c>
      <c r="F46" s="6">
        <v>5</v>
      </c>
      <c r="G46" s="6">
        <v>20</v>
      </c>
      <c r="H46" s="6">
        <v>5</v>
      </c>
      <c r="I46" s="6">
        <v>50</v>
      </c>
      <c r="J46" s="6">
        <v>0</v>
      </c>
      <c r="K46" s="6">
        <v>5</v>
      </c>
      <c r="L46" s="6">
        <v>5</v>
      </c>
      <c r="M46" s="6">
        <v>150</v>
      </c>
      <c r="N46" s="6">
        <v>5</v>
      </c>
      <c r="O46" s="6">
        <v>50</v>
      </c>
      <c r="P46" s="6">
        <v>50</v>
      </c>
      <c r="Q46" s="2">
        <f t="shared" si="2"/>
        <v>350</v>
      </c>
      <c r="R46" s="3">
        <f>2*60+46</f>
        <v>166</v>
      </c>
      <c r="S46" s="2">
        <f t="shared" si="0"/>
        <v>516</v>
      </c>
      <c r="T46" s="63"/>
      <c r="U46" s="68"/>
      <c r="V46" s="9" t="s">
        <v>14</v>
      </c>
    </row>
    <row r="47" spans="1:22" ht="12.75">
      <c r="A47" s="69" t="s">
        <v>79</v>
      </c>
      <c r="B47" s="2" t="s">
        <v>80</v>
      </c>
      <c r="C47" s="69">
        <v>9</v>
      </c>
      <c r="D47" s="2">
        <v>1</v>
      </c>
      <c r="E47" s="6">
        <v>0</v>
      </c>
      <c r="F47" s="6">
        <v>0</v>
      </c>
      <c r="G47" s="6">
        <v>5</v>
      </c>
      <c r="H47" s="6">
        <v>0</v>
      </c>
      <c r="I47" s="6">
        <v>0</v>
      </c>
      <c r="J47" s="6">
        <v>5</v>
      </c>
      <c r="K47" s="6">
        <v>5</v>
      </c>
      <c r="L47" s="6">
        <v>0</v>
      </c>
      <c r="M47" s="6">
        <v>5</v>
      </c>
      <c r="N47" s="6">
        <v>5</v>
      </c>
      <c r="O47" s="6">
        <v>50</v>
      </c>
      <c r="P47" s="6">
        <v>0</v>
      </c>
      <c r="Q47" s="2">
        <f t="shared" si="2"/>
        <v>75</v>
      </c>
      <c r="R47" s="3">
        <f>4*60+1</f>
        <v>241</v>
      </c>
      <c r="S47" s="2">
        <f t="shared" si="0"/>
        <v>316</v>
      </c>
      <c r="T47" s="63">
        <f>S47+S48</f>
        <v>565</v>
      </c>
      <c r="U47" s="68">
        <f>RANK(T47,$T$11:$T$66,1)</f>
        <v>10</v>
      </c>
      <c r="V47" s="9" t="s">
        <v>14</v>
      </c>
    </row>
    <row r="48" spans="1:22" ht="12.75">
      <c r="A48" s="70"/>
      <c r="B48" s="2" t="s">
        <v>81</v>
      </c>
      <c r="C48" s="70"/>
      <c r="D48" s="2">
        <v>2</v>
      </c>
      <c r="E48" s="6">
        <v>0</v>
      </c>
      <c r="F48" s="6">
        <v>0</v>
      </c>
      <c r="G48" s="6">
        <v>5</v>
      </c>
      <c r="H48" s="6">
        <v>5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5</v>
      </c>
      <c r="O48" s="6">
        <v>5</v>
      </c>
      <c r="P48" s="6">
        <v>0</v>
      </c>
      <c r="Q48" s="2">
        <f t="shared" si="2"/>
        <v>20</v>
      </c>
      <c r="R48" s="3">
        <f>3*60+49</f>
        <v>229</v>
      </c>
      <c r="S48" s="2">
        <f t="shared" si="0"/>
        <v>249</v>
      </c>
      <c r="T48" s="63"/>
      <c r="U48" s="68"/>
      <c r="V48" s="9" t="s">
        <v>14</v>
      </c>
    </row>
    <row r="49" spans="1:22" ht="12.75">
      <c r="A49" s="69" t="s">
        <v>79</v>
      </c>
      <c r="B49" s="2" t="s">
        <v>82</v>
      </c>
      <c r="C49" s="69">
        <v>21</v>
      </c>
      <c r="D49" s="2">
        <v>1</v>
      </c>
      <c r="E49" s="6">
        <v>0</v>
      </c>
      <c r="F49" s="6">
        <v>5</v>
      </c>
      <c r="G49" s="6">
        <v>5</v>
      </c>
      <c r="H49" s="6">
        <v>0</v>
      </c>
      <c r="I49" s="6">
        <v>5</v>
      </c>
      <c r="J49" s="6">
        <v>0</v>
      </c>
      <c r="K49" s="6">
        <v>5</v>
      </c>
      <c r="L49" s="6">
        <v>5</v>
      </c>
      <c r="M49" s="6">
        <v>150</v>
      </c>
      <c r="N49" s="6">
        <v>5</v>
      </c>
      <c r="O49" s="6">
        <v>50</v>
      </c>
      <c r="P49" s="6">
        <v>5</v>
      </c>
      <c r="Q49" s="2">
        <f t="shared" si="2"/>
        <v>235</v>
      </c>
      <c r="R49" s="3">
        <f>4*60+1</f>
        <v>241</v>
      </c>
      <c r="S49" s="2">
        <f t="shared" si="0"/>
        <v>476</v>
      </c>
      <c r="T49" s="63">
        <f>S49+S50</f>
        <v>929</v>
      </c>
      <c r="U49" s="68">
        <f>RANK(T49,$T$11:$T$66,1)</f>
        <v>21</v>
      </c>
      <c r="V49" s="9" t="s">
        <v>14</v>
      </c>
    </row>
    <row r="50" spans="1:22" ht="12.75">
      <c r="A50" s="70"/>
      <c r="B50" s="2" t="s">
        <v>83</v>
      </c>
      <c r="C50" s="70"/>
      <c r="D50" s="2">
        <v>2</v>
      </c>
      <c r="E50" s="6">
        <v>5</v>
      </c>
      <c r="F50" s="6">
        <v>0</v>
      </c>
      <c r="G50" s="6">
        <v>5</v>
      </c>
      <c r="H50" s="6">
        <v>5</v>
      </c>
      <c r="I50" s="6">
        <v>5</v>
      </c>
      <c r="J50" s="6">
        <v>0</v>
      </c>
      <c r="K50" s="6">
        <v>0</v>
      </c>
      <c r="L50" s="6">
        <v>50</v>
      </c>
      <c r="M50" s="6">
        <v>0</v>
      </c>
      <c r="N50" s="6">
        <v>5</v>
      </c>
      <c r="O50" s="6">
        <v>50</v>
      </c>
      <c r="P50" s="6">
        <v>5</v>
      </c>
      <c r="Q50" s="2">
        <f t="shared" si="2"/>
        <v>130</v>
      </c>
      <c r="R50" s="3">
        <f>5*60+23</f>
        <v>323</v>
      </c>
      <c r="S50" s="2">
        <f t="shared" si="0"/>
        <v>453</v>
      </c>
      <c r="T50" s="63"/>
      <c r="U50" s="68"/>
      <c r="V50" s="9" t="s">
        <v>14</v>
      </c>
    </row>
    <row r="51" spans="1:22" ht="12.75">
      <c r="A51" s="69" t="s">
        <v>79</v>
      </c>
      <c r="B51" s="2" t="s">
        <v>84</v>
      </c>
      <c r="C51" s="69">
        <v>62</v>
      </c>
      <c r="D51" s="2">
        <v>1</v>
      </c>
      <c r="E51" s="6">
        <v>5</v>
      </c>
      <c r="F51" s="6">
        <v>5</v>
      </c>
      <c r="G51" s="6">
        <v>50</v>
      </c>
      <c r="H51" s="6">
        <v>20</v>
      </c>
      <c r="I51" s="6">
        <v>20</v>
      </c>
      <c r="J51" s="6">
        <v>5</v>
      </c>
      <c r="K51" s="6">
        <v>20</v>
      </c>
      <c r="L51" s="6">
        <v>5</v>
      </c>
      <c r="M51" s="6">
        <v>150</v>
      </c>
      <c r="N51" s="6">
        <v>50</v>
      </c>
      <c r="O51" s="6">
        <v>50</v>
      </c>
      <c r="P51" s="6">
        <v>5</v>
      </c>
      <c r="Q51" s="2">
        <f t="shared" si="2"/>
        <v>385</v>
      </c>
      <c r="R51" s="3">
        <f>3*60+9</f>
        <v>189</v>
      </c>
      <c r="S51" s="2">
        <f t="shared" si="0"/>
        <v>574</v>
      </c>
      <c r="T51" s="63">
        <f>S51+S52</f>
        <v>1008</v>
      </c>
      <c r="U51" s="68">
        <f>RANK(T51,$T$11:$T$66,1)</f>
        <v>23</v>
      </c>
      <c r="V51" s="9" t="s">
        <v>14</v>
      </c>
    </row>
    <row r="52" spans="1:22" ht="12.75">
      <c r="A52" s="70"/>
      <c r="B52" s="2" t="s">
        <v>85</v>
      </c>
      <c r="C52" s="70"/>
      <c r="D52" s="2">
        <v>2</v>
      </c>
      <c r="E52" s="6">
        <v>5</v>
      </c>
      <c r="F52" s="6">
        <v>20</v>
      </c>
      <c r="G52" s="6">
        <v>5</v>
      </c>
      <c r="H52" s="6">
        <v>5</v>
      </c>
      <c r="I52" s="6">
        <v>5</v>
      </c>
      <c r="J52" s="6">
        <v>5</v>
      </c>
      <c r="K52" s="6">
        <v>5</v>
      </c>
      <c r="L52" s="6">
        <v>5</v>
      </c>
      <c r="M52" s="6">
        <v>150</v>
      </c>
      <c r="N52" s="6">
        <v>5</v>
      </c>
      <c r="O52" s="6">
        <v>5</v>
      </c>
      <c r="P52" s="6">
        <v>50</v>
      </c>
      <c r="Q52" s="2">
        <f t="shared" si="2"/>
        <v>265</v>
      </c>
      <c r="R52" s="3">
        <f>2*60+49</f>
        <v>169</v>
      </c>
      <c r="S52" s="2">
        <f t="shared" si="0"/>
        <v>434</v>
      </c>
      <c r="T52" s="63"/>
      <c r="U52" s="68"/>
      <c r="V52" s="9" t="s">
        <v>14</v>
      </c>
    </row>
    <row r="53" spans="1:22" ht="12.75">
      <c r="A53" s="69" t="s">
        <v>79</v>
      </c>
      <c r="B53" s="2" t="s">
        <v>86</v>
      </c>
      <c r="C53" s="69">
        <v>56</v>
      </c>
      <c r="D53" s="2">
        <v>1</v>
      </c>
      <c r="E53" s="6">
        <v>5</v>
      </c>
      <c r="F53" s="6">
        <v>5</v>
      </c>
      <c r="G53" s="6">
        <v>50</v>
      </c>
      <c r="H53" s="6">
        <v>20</v>
      </c>
      <c r="I53" s="6">
        <v>5</v>
      </c>
      <c r="J53" s="6">
        <v>20</v>
      </c>
      <c r="K53" s="6">
        <v>5</v>
      </c>
      <c r="L53" s="6">
        <v>5</v>
      </c>
      <c r="M53" s="6">
        <v>150</v>
      </c>
      <c r="N53" s="6">
        <v>5</v>
      </c>
      <c r="O53" s="6">
        <v>50</v>
      </c>
      <c r="P53" s="6">
        <v>50</v>
      </c>
      <c r="Q53" s="2">
        <f t="shared" si="2"/>
        <v>370</v>
      </c>
      <c r="R53" s="3">
        <f>3*60+5</f>
        <v>185</v>
      </c>
      <c r="S53" s="2">
        <f t="shared" si="0"/>
        <v>555</v>
      </c>
      <c r="T53" s="63">
        <f>S53+S54</f>
        <v>886</v>
      </c>
      <c r="U53" s="68">
        <f>RANK(T53,$T$11:$T$66,1)</f>
        <v>19</v>
      </c>
      <c r="V53" s="9" t="s">
        <v>14</v>
      </c>
    </row>
    <row r="54" spans="1:22" ht="12.75">
      <c r="A54" s="70"/>
      <c r="B54" s="2" t="s">
        <v>87</v>
      </c>
      <c r="C54" s="70"/>
      <c r="D54" s="2">
        <v>2</v>
      </c>
      <c r="E54" s="6">
        <v>5</v>
      </c>
      <c r="F54" s="6">
        <v>0</v>
      </c>
      <c r="G54" s="6">
        <v>5</v>
      </c>
      <c r="H54" s="6">
        <v>20</v>
      </c>
      <c r="I54" s="6">
        <v>5</v>
      </c>
      <c r="J54" s="6">
        <v>0</v>
      </c>
      <c r="K54" s="6">
        <v>0</v>
      </c>
      <c r="L54" s="6">
        <v>50</v>
      </c>
      <c r="M54" s="6">
        <v>5</v>
      </c>
      <c r="N54" s="6">
        <v>0</v>
      </c>
      <c r="O54" s="6">
        <v>20</v>
      </c>
      <c r="P54" s="6">
        <v>5</v>
      </c>
      <c r="Q54" s="2">
        <f t="shared" si="2"/>
        <v>115</v>
      </c>
      <c r="R54" s="3">
        <f>3*60+36</f>
        <v>216</v>
      </c>
      <c r="S54" s="2">
        <f t="shared" si="0"/>
        <v>331</v>
      </c>
      <c r="T54" s="63"/>
      <c r="U54" s="68"/>
      <c r="V54" s="9" t="s">
        <v>14</v>
      </c>
    </row>
    <row r="55" spans="1:22" ht="12.75">
      <c r="A55" s="69" t="s">
        <v>79</v>
      </c>
      <c r="B55" s="2" t="s">
        <v>88</v>
      </c>
      <c r="C55" s="69">
        <v>74</v>
      </c>
      <c r="D55" s="2">
        <v>1</v>
      </c>
      <c r="E55" s="6">
        <v>0</v>
      </c>
      <c r="F55" s="6">
        <v>5</v>
      </c>
      <c r="G55" s="6">
        <v>50</v>
      </c>
      <c r="H55" s="6">
        <v>20</v>
      </c>
      <c r="I55" s="6">
        <v>50</v>
      </c>
      <c r="J55" s="6">
        <v>0</v>
      </c>
      <c r="K55" s="6">
        <v>5</v>
      </c>
      <c r="L55" s="6">
        <v>50</v>
      </c>
      <c r="M55" s="6">
        <v>5</v>
      </c>
      <c r="N55" s="6">
        <v>5</v>
      </c>
      <c r="O55" s="6">
        <v>50</v>
      </c>
      <c r="P55" s="6">
        <v>5</v>
      </c>
      <c r="Q55" s="2">
        <f t="shared" si="2"/>
        <v>245</v>
      </c>
      <c r="R55" s="3">
        <f>3*60+6</f>
        <v>186</v>
      </c>
      <c r="S55" s="2">
        <f t="shared" si="0"/>
        <v>431</v>
      </c>
      <c r="T55" s="63">
        <f>S55+S56</f>
        <v>924</v>
      </c>
      <c r="U55" s="68">
        <f>RANK(T55,$T$11:$T$66,1)</f>
        <v>20</v>
      </c>
      <c r="V55" s="9" t="s">
        <v>14</v>
      </c>
    </row>
    <row r="56" spans="1:22" ht="12.75">
      <c r="A56" s="70"/>
      <c r="B56" s="2" t="s">
        <v>89</v>
      </c>
      <c r="C56" s="70"/>
      <c r="D56" s="2">
        <v>2</v>
      </c>
      <c r="E56" s="6">
        <v>5</v>
      </c>
      <c r="F56" s="6">
        <v>5</v>
      </c>
      <c r="G56" s="6">
        <v>5</v>
      </c>
      <c r="H56" s="6">
        <v>50</v>
      </c>
      <c r="I56" s="6">
        <v>5</v>
      </c>
      <c r="J56" s="6">
        <v>20</v>
      </c>
      <c r="K56" s="6">
        <v>20</v>
      </c>
      <c r="L56" s="6">
        <v>50</v>
      </c>
      <c r="M56" s="6">
        <v>5</v>
      </c>
      <c r="N56" s="6">
        <v>5</v>
      </c>
      <c r="O56" s="6">
        <v>50</v>
      </c>
      <c r="P56" s="6">
        <v>0</v>
      </c>
      <c r="Q56" s="2">
        <f t="shared" si="2"/>
        <v>220</v>
      </c>
      <c r="R56" s="3">
        <f>4*60+33</f>
        <v>273</v>
      </c>
      <c r="S56" s="2">
        <f t="shared" si="0"/>
        <v>493</v>
      </c>
      <c r="T56" s="63"/>
      <c r="U56" s="68"/>
      <c r="V56" s="9" t="s">
        <v>14</v>
      </c>
    </row>
    <row r="57" spans="1:22" ht="12.75">
      <c r="A57" s="71"/>
      <c r="B57" s="2" t="s">
        <v>90</v>
      </c>
      <c r="C57" s="71">
        <v>80</v>
      </c>
      <c r="D57" s="2">
        <v>1</v>
      </c>
      <c r="E57" s="6">
        <v>0</v>
      </c>
      <c r="F57" s="6">
        <v>0</v>
      </c>
      <c r="G57" s="6">
        <v>0</v>
      </c>
      <c r="H57" s="6">
        <v>5</v>
      </c>
      <c r="I57" s="6">
        <v>5</v>
      </c>
      <c r="J57" s="6">
        <v>5</v>
      </c>
      <c r="K57" s="6">
        <v>0</v>
      </c>
      <c r="L57" s="6">
        <v>5</v>
      </c>
      <c r="M57" s="6">
        <v>50</v>
      </c>
      <c r="N57" s="6">
        <v>5</v>
      </c>
      <c r="O57" s="6">
        <v>5</v>
      </c>
      <c r="P57" s="6">
        <v>5</v>
      </c>
      <c r="Q57" s="2">
        <f t="shared" si="2"/>
        <v>85</v>
      </c>
      <c r="R57" s="3">
        <f>3*60+58</f>
        <v>238</v>
      </c>
      <c r="S57" s="2">
        <f t="shared" si="0"/>
        <v>323</v>
      </c>
      <c r="T57" s="63">
        <f>S57+S58</f>
        <v>610</v>
      </c>
      <c r="U57" s="68">
        <f>RANK(T57,$T$11:$T$66,1)</f>
        <v>12</v>
      </c>
      <c r="V57" s="9"/>
    </row>
    <row r="58" spans="1:22" ht="12.75">
      <c r="A58" s="71"/>
      <c r="B58" s="2" t="s">
        <v>91</v>
      </c>
      <c r="C58" s="71"/>
      <c r="D58" s="2">
        <v>2</v>
      </c>
      <c r="E58" s="6">
        <v>0</v>
      </c>
      <c r="F58" s="6">
        <v>0</v>
      </c>
      <c r="G58" s="6">
        <v>5</v>
      </c>
      <c r="H58" s="6">
        <v>0</v>
      </c>
      <c r="I58" s="6">
        <v>5</v>
      </c>
      <c r="J58" s="6">
        <v>0</v>
      </c>
      <c r="K58" s="6">
        <v>0</v>
      </c>
      <c r="L58" s="6">
        <v>5</v>
      </c>
      <c r="M58" s="6">
        <v>50</v>
      </c>
      <c r="N58" s="6">
        <v>5</v>
      </c>
      <c r="O58" s="6">
        <v>5</v>
      </c>
      <c r="P58" s="6">
        <v>0</v>
      </c>
      <c r="Q58" s="2">
        <f t="shared" si="2"/>
        <v>75</v>
      </c>
      <c r="R58" s="3">
        <f>3*60+32</f>
        <v>212</v>
      </c>
      <c r="S58" s="2">
        <f t="shared" si="0"/>
        <v>287</v>
      </c>
      <c r="T58" s="63"/>
      <c r="U58" s="68"/>
      <c r="V58" s="9"/>
    </row>
    <row r="59" spans="1:22" ht="12.75">
      <c r="A59" s="71" t="s">
        <v>92</v>
      </c>
      <c r="B59" s="2" t="s">
        <v>95</v>
      </c>
      <c r="C59" s="71">
        <v>5</v>
      </c>
      <c r="D59" s="2">
        <v>1</v>
      </c>
      <c r="E59" s="6">
        <v>0</v>
      </c>
      <c r="F59" s="6">
        <v>0</v>
      </c>
      <c r="G59" s="6">
        <v>5</v>
      </c>
      <c r="H59" s="6">
        <v>5</v>
      </c>
      <c r="I59" s="6">
        <v>5</v>
      </c>
      <c r="J59" s="6">
        <v>0</v>
      </c>
      <c r="K59" s="6">
        <v>5</v>
      </c>
      <c r="L59" s="6">
        <v>5</v>
      </c>
      <c r="M59" s="6">
        <v>0</v>
      </c>
      <c r="N59" s="6">
        <v>0</v>
      </c>
      <c r="O59" s="6">
        <v>5</v>
      </c>
      <c r="P59" s="6">
        <v>0</v>
      </c>
      <c r="Q59" s="2">
        <f t="shared" si="2"/>
        <v>30</v>
      </c>
      <c r="R59" s="3">
        <f>2*60+53</f>
        <v>173</v>
      </c>
      <c r="S59" s="2">
        <f t="shared" si="0"/>
        <v>203</v>
      </c>
      <c r="T59" s="63">
        <f>S59+S60</f>
        <v>397</v>
      </c>
      <c r="U59" s="68">
        <f>RANK(T59,$T$11:$T$66,1)</f>
        <v>2</v>
      </c>
      <c r="V59" s="9">
        <v>2</v>
      </c>
    </row>
    <row r="60" spans="1:22" ht="12.75">
      <c r="A60" s="71"/>
      <c r="B60" s="2" t="s">
        <v>96</v>
      </c>
      <c r="C60" s="71"/>
      <c r="D60" s="2">
        <v>2</v>
      </c>
      <c r="E60" s="6">
        <v>0</v>
      </c>
      <c r="F60" s="6">
        <v>0</v>
      </c>
      <c r="G60" s="6">
        <v>5</v>
      </c>
      <c r="H60" s="6">
        <v>0</v>
      </c>
      <c r="I60" s="6">
        <v>5</v>
      </c>
      <c r="J60" s="6">
        <v>5</v>
      </c>
      <c r="K60" s="6">
        <v>5</v>
      </c>
      <c r="L60" s="6">
        <v>5</v>
      </c>
      <c r="M60" s="6">
        <v>5</v>
      </c>
      <c r="N60" s="6">
        <v>0</v>
      </c>
      <c r="O60" s="6">
        <v>0</v>
      </c>
      <c r="P60" s="6">
        <v>0</v>
      </c>
      <c r="Q60" s="2">
        <f t="shared" si="2"/>
        <v>30</v>
      </c>
      <c r="R60" s="3">
        <f>2*60+44</f>
        <v>164</v>
      </c>
      <c r="S60" s="2">
        <f t="shared" si="0"/>
        <v>194</v>
      </c>
      <c r="T60" s="63"/>
      <c r="U60" s="68"/>
      <c r="V60" s="9">
        <v>2</v>
      </c>
    </row>
    <row r="61" spans="1:22" ht="12.75">
      <c r="A61" s="71" t="s">
        <v>92</v>
      </c>
      <c r="B61" s="2" t="s">
        <v>97</v>
      </c>
      <c r="C61" s="71">
        <v>8</v>
      </c>
      <c r="D61" s="2">
        <v>1</v>
      </c>
      <c r="E61" s="6">
        <v>0</v>
      </c>
      <c r="F61" s="6">
        <v>0</v>
      </c>
      <c r="G61" s="6">
        <v>0</v>
      </c>
      <c r="H61" s="6">
        <v>0</v>
      </c>
      <c r="I61" s="6">
        <v>5</v>
      </c>
      <c r="J61" s="6">
        <v>5</v>
      </c>
      <c r="K61" s="6">
        <v>5</v>
      </c>
      <c r="L61" s="6">
        <v>5</v>
      </c>
      <c r="M61" s="6">
        <v>5</v>
      </c>
      <c r="N61" s="6">
        <v>5</v>
      </c>
      <c r="O61" s="6">
        <v>5</v>
      </c>
      <c r="P61" s="6">
        <v>0</v>
      </c>
      <c r="Q61" s="2">
        <f t="shared" si="2"/>
        <v>35</v>
      </c>
      <c r="R61" s="3">
        <f>2*60+41</f>
        <v>161</v>
      </c>
      <c r="S61" s="2">
        <f t="shared" si="0"/>
        <v>196</v>
      </c>
      <c r="T61" s="63">
        <f>S61+S62</f>
        <v>382</v>
      </c>
      <c r="U61" s="68">
        <f>RANK(T61,$T$11:$T$66,1)</f>
        <v>1</v>
      </c>
      <c r="V61" s="9">
        <v>1</v>
      </c>
    </row>
    <row r="62" spans="1:22" ht="12.75">
      <c r="A62" s="71"/>
      <c r="B62" s="2" t="s">
        <v>98</v>
      </c>
      <c r="C62" s="71"/>
      <c r="D62" s="2">
        <v>2</v>
      </c>
      <c r="E62" s="6">
        <v>0</v>
      </c>
      <c r="F62" s="6">
        <v>0</v>
      </c>
      <c r="G62" s="6">
        <v>0</v>
      </c>
      <c r="H62" s="6">
        <v>0</v>
      </c>
      <c r="I62" s="6">
        <v>5</v>
      </c>
      <c r="J62" s="6">
        <v>5</v>
      </c>
      <c r="K62" s="6">
        <v>0</v>
      </c>
      <c r="L62" s="6">
        <v>5</v>
      </c>
      <c r="M62" s="6">
        <v>5</v>
      </c>
      <c r="N62" s="6">
        <v>5</v>
      </c>
      <c r="O62" s="6">
        <v>5</v>
      </c>
      <c r="P62" s="6">
        <v>0</v>
      </c>
      <c r="Q62" s="2">
        <f t="shared" si="2"/>
        <v>30</v>
      </c>
      <c r="R62" s="3">
        <f>2*60+36</f>
        <v>156</v>
      </c>
      <c r="S62" s="2">
        <f t="shared" si="0"/>
        <v>186</v>
      </c>
      <c r="T62" s="63"/>
      <c r="U62" s="68"/>
      <c r="V62" s="9">
        <v>2</v>
      </c>
    </row>
    <row r="63" spans="1:22" ht="12.75" customHeight="1">
      <c r="A63" s="71" t="s">
        <v>92</v>
      </c>
      <c r="B63" s="2" t="s">
        <v>99</v>
      </c>
      <c r="C63" s="71">
        <v>10</v>
      </c>
      <c r="D63" s="2">
        <v>1</v>
      </c>
      <c r="E63" s="6">
        <v>0</v>
      </c>
      <c r="F63" s="6">
        <v>5</v>
      </c>
      <c r="G63" s="6">
        <v>20</v>
      </c>
      <c r="H63" s="6">
        <v>0</v>
      </c>
      <c r="I63" s="6">
        <v>5</v>
      </c>
      <c r="J63" s="6">
        <v>0</v>
      </c>
      <c r="K63" s="6">
        <v>5</v>
      </c>
      <c r="L63" s="6">
        <v>0</v>
      </c>
      <c r="M63" s="6">
        <v>0</v>
      </c>
      <c r="N63" s="6">
        <v>5</v>
      </c>
      <c r="O63" s="6">
        <v>0</v>
      </c>
      <c r="P63" s="6">
        <v>5</v>
      </c>
      <c r="Q63" s="2">
        <f t="shared" si="2"/>
        <v>45</v>
      </c>
      <c r="R63" s="3">
        <f>2*60+51</f>
        <v>171</v>
      </c>
      <c r="S63" s="2">
        <f t="shared" si="0"/>
        <v>216</v>
      </c>
      <c r="T63" s="63">
        <f>S63+S64</f>
        <v>412</v>
      </c>
      <c r="U63" s="68">
        <f>RANK(T63,$T$11:$T$66,1)</f>
        <v>3</v>
      </c>
      <c r="V63" s="9">
        <v>2</v>
      </c>
    </row>
    <row r="64" spans="1:22" ht="12.75">
      <c r="A64" s="71"/>
      <c r="B64" s="2" t="s">
        <v>100</v>
      </c>
      <c r="C64" s="71"/>
      <c r="D64" s="2">
        <v>2</v>
      </c>
      <c r="E64" s="6">
        <v>5</v>
      </c>
      <c r="F64" s="6">
        <v>0</v>
      </c>
      <c r="G64" s="6">
        <v>0</v>
      </c>
      <c r="H64" s="6">
        <v>0</v>
      </c>
      <c r="I64" s="6">
        <v>5</v>
      </c>
      <c r="J64" s="6">
        <v>0</v>
      </c>
      <c r="K64" s="6">
        <v>0</v>
      </c>
      <c r="L64" s="6">
        <v>5</v>
      </c>
      <c r="M64" s="6">
        <v>5</v>
      </c>
      <c r="N64" s="6">
        <v>0</v>
      </c>
      <c r="O64" s="6">
        <v>5</v>
      </c>
      <c r="P64" s="6">
        <v>0</v>
      </c>
      <c r="Q64" s="2">
        <f t="shared" si="2"/>
        <v>25</v>
      </c>
      <c r="R64" s="3">
        <f>2*60+51</f>
        <v>171</v>
      </c>
      <c r="S64" s="2">
        <f t="shared" si="0"/>
        <v>196</v>
      </c>
      <c r="T64" s="63"/>
      <c r="U64" s="68"/>
      <c r="V64" s="9" t="s">
        <v>25</v>
      </c>
    </row>
    <row r="65" spans="1:22" ht="12.75">
      <c r="A65" s="71"/>
      <c r="B65" s="2" t="s">
        <v>94</v>
      </c>
      <c r="C65" s="71">
        <v>28</v>
      </c>
      <c r="D65" s="2">
        <v>1</v>
      </c>
      <c r="E65" s="6">
        <v>0</v>
      </c>
      <c r="F65" s="6">
        <v>0</v>
      </c>
      <c r="G65" s="6">
        <v>5</v>
      </c>
      <c r="H65" s="6">
        <v>0</v>
      </c>
      <c r="I65" s="6">
        <v>5</v>
      </c>
      <c r="J65" s="6">
        <v>0</v>
      </c>
      <c r="K65" s="6">
        <v>5</v>
      </c>
      <c r="L65" s="6">
        <v>5</v>
      </c>
      <c r="M65" s="6">
        <v>5</v>
      </c>
      <c r="N65" s="6">
        <v>5</v>
      </c>
      <c r="O65" s="6">
        <v>5</v>
      </c>
      <c r="P65" s="6">
        <v>5</v>
      </c>
      <c r="Q65" s="2">
        <f t="shared" si="2"/>
        <v>40</v>
      </c>
      <c r="R65" s="3">
        <f>3*60+35</f>
        <v>215</v>
      </c>
      <c r="S65" s="2">
        <f t="shared" si="0"/>
        <v>255</v>
      </c>
      <c r="T65" s="63">
        <f>S65+S66</f>
        <v>656</v>
      </c>
      <c r="U65" s="68">
        <f>RANK(T65,$T$11:$T$66,1)</f>
        <v>15</v>
      </c>
      <c r="V65" s="9">
        <v>1</v>
      </c>
    </row>
    <row r="66" spans="1:22" ht="12.75">
      <c r="A66" s="71"/>
      <c r="B66" s="2" t="s">
        <v>148</v>
      </c>
      <c r="C66" s="71"/>
      <c r="D66" s="2">
        <v>2</v>
      </c>
      <c r="E66" s="6">
        <v>0</v>
      </c>
      <c r="F66" s="6">
        <v>5</v>
      </c>
      <c r="G66" s="6">
        <v>5</v>
      </c>
      <c r="H66" s="6">
        <v>0</v>
      </c>
      <c r="I66" s="6">
        <v>20</v>
      </c>
      <c r="J66" s="6">
        <v>0</v>
      </c>
      <c r="K66" s="6">
        <v>5</v>
      </c>
      <c r="L66" s="6">
        <v>5</v>
      </c>
      <c r="M66" s="6">
        <v>150</v>
      </c>
      <c r="N66" s="6">
        <v>5</v>
      </c>
      <c r="O66" s="6">
        <v>5</v>
      </c>
      <c r="P66" s="6">
        <v>0</v>
      </c>
      <c r="Q66" s="2">
        <f t="shared" si="2"/>
        <v>200</v>
      </c>
      <c r="R66" s="3">
        <f>3*60+21</f>
        <v>201</v>
      </c>
      <c r="S66" s="2">
        <f t="shared" si="0"/>
        <v>401</v>
      </c>
      <c r="T66" s="63"/>
      <c r="U66" s="68"/>
      <c r="V66" s="9">
        <v>2</v>
      </c>
    </row>
    <row r="67" spans="1:21" ht="12.75">
      <c r="A67" s="21"/>
      <c r="B67" s="22"/>
      <c r="C67" s="23"/>
      <c r="D67" s="22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2"/>
      <c r="R67" s="25"/>
      <c r="S67" s="22"/>
      <c r="T67" s="26"/>
      <c r="U67" s="27"/>
    </row>
    <row r="69" ht="12.75">
      <c r="A69" t="s">
        <v>93</v>
      </c>
    </row>
    <row r="70" ht="12.75">
      <c r="U70" t="s">
        <v>149</v>
      </c>
    </row>
    <row r="71" spans="21:23" ht="12.75">
      <c r="U71" t="s">
        <v>101</v>
      </c>
      <c r="V71" s="7"/>
      <c r="W71" s="7"/>
    </row>
    <row r="72" ht="12.75">
      <c r="V72" s="8"/>
    </row>
    <row r="73" ht="12.75">
      <c r="V73" s="8"/>
    </row>
    <row r="74" ht="12.75">
      <c r="V74" s="8"/>
    </row>
    <row r="75" ht="12.75">
      <c r="V75" s="8"/>
    </row>
    <row r="77" spans="1:23" ht="12.75">
      <c r="A77" s="50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:23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</row>
  </sheetData>
  <mergeCells count="126">
    <mergeCell ref="A77:W78"/>
    <mergeCell ref="A39:A40"/>
    <mergeCell ref="C39:C40"/>
    <mergeCell ref="U39:U40"/>
    <mergeCell ref="T39:T40"/>
    <mergeCell ref="A41:A42"/>
    <mergeCell ref="A43:A44"/>
    <mergeCell ref="A63:A64"/>
    <mergeCell ref="A65:A66"/>
    <mergeCell ref="A57:A58"/>
    <mergeCell ref="A37:A38"/>
    <mergeCell ref="C37:C38"/>
    <mergeCell ref="U37:U38"/>
    <mergeCell ref="T37:T38"/>
    <mergeCell ref="A23:A24"/>
    <mergeCell ref="C23:C24"/>
    <mergeCell ref="U23:U24"/>
    <mergeCell ref="T23:T24"/>
    <mergeCell ref="A21:A22"/>
    <mergeCell ref="C21:C22"/>
    <mergeCell ref="U21:U22"/>
    <mergeCell ref="T21:T22"/>
    <mergeCell ref="A19:A20"/>
    <mergeCell ref="C19:C20"/>
    <mergeCell ref="U19:U20"/>
    <mergeCell ref="T19:T20"/>
    <mergeCell ref="A17:A18"/>
    <mergeCell ref="C17:C18"/>
    <mergeCell ref="U17:U18"/>
    <mergeCell ref="T17:T18"/>
    <mergeCell ref="A15:A16"/>
    <mergeCell ref="C15:C16"/>
    <mergeCell ref="U15:U16"/>
    <mergeCell ref="T15:T16"/>
    <mergeCell ref="U9:U10"/>
    <mergeCell ref="V9:V10"/>
    <mergeCell ref="A11:A12"/>
    <mergeCell ref="C11:C12"/>
    <mergeCell ref="U11:U12"/>
    <mergeCell ref="T9:T10"/>
    <mergeCell ref="T11:T12"/>
    <mergeCell ref="A5:U5"/>
    <mergeCell ref="A7:C7"/>
    <mergeCell ref="A9:A10"/>
    <mergeCell ref="B9:B10"/>
    <mergeCell ref="C9:C10"/>
    <mergeCell ref="D9:D10"/>
    <mergeCell ref="E9:P9"/>
    <mergeCell ref="Q9:Q10"/>
    <mergeCell ref="R9:R10"/>
    <mergeCell ref="S9:S10"/>
    <mergeCell ref="A59:A60"/>
    <mergeCell ref="A61:A62"/>
    <mergeCell ref="C41:C42"/>
    <mergeCell ref="C43:C44"/>
    <mergeCell ref="C63:C64"/>
    <mergeCell ref="C65:C66"/>
    <mergeCell ref="C51:C52"/>
    <mergeCell ref="C53:C54"/>
    <mergeCell ref="C55:C56"/>
    <mergeCell ref="C57:C58"/>
    <mergeCell ref="C59:C60"/>
    <mergeCell ref="C61:C62"/>
    <mergeCell ref="T41:T42"/>
    <mergeCell ref="U41:U42"/>
    <mergeCell ref="U43:U44"/>
    <mergeCell ref="U63:U64"/>
    <mergeCell ref="T43:T44"/>
    <mergeCell ref="T63:T64"/>
    <mergeCell ref="T45:T46"/>
    <mergeCell ref="T47:T48"/>
    <mergeCell ref="T49:T50"/>
    <mergeCell ref="T51:T52"/>
    <mergeCell ref="U65:U66"/>
    <mergeCell ref="A25:A26"/>
    <mergeCell ref="A27:A28"/>
    <mergeCell ref="A29:A30"/>
    <mergeCell ref="A31:A32"/>
    <mergeCell ref="A33:A34"/>
    <mergeCell ref="A35:A36"/>
    <mergeCell ref="C25:C26"/>
    <mergeCell ref="C27:C28"/>
    <mergeCell ref="C29:C30"/>
    <mergeCell ref="C31:C32"/>
    <mergeCell ref="C33:C34"/>
    <mergeCell ref="C35:C36"/>
    <mergeCell ref="T25:T26"/>
    <mergeCell ref="T31:T32"/>
    <mergeCell ref="U25:U26"/>
    <mergeCell ref="T27:T28"/>
    <mergeCell ref="U27:U28"/>
    <mergeCell ref="T29:T30"/>
    <mergeCell ref="U29:U30"/>
    <mergeCell ref="U31:U32"/>
    <mergeCell ref="T33:T34"/>
    <mergeCell ref="U33:U34"/>
    <mergeCell ref="T35:T36"/>
    <mergeCell ref="U35:U36"/>
    <mergeCell ref="A13:A14"/>
    <mergeCell ref="C13:C14"/>
    <mergeCell ref="T13:T14"/>
    <mergeCell ref="U13:U14"/>
    <mergeCell ref="T65:T66"/>
    <mergeCell ref="A45:A46"/>
    <mergeCell ref="A47:A48"/>
    <mergeCell ref="A49:A50"/>
    <mergeCell ref="A51:A52"/>
    <mergeCell ref="A53:A54"/>
    <mergeCell ref="A55:A56"/>
    <mergeCell ref="C45:C46"/>
    <mergeCell ref="C47:C48"/>
    <mergeCell ref="C49:C50"/>
    <mergeCell ref="T53:T54"/>
    <mergeCell ref="T55:T56"/>
    <mergeCell ref="U55:U56"/>
    <mergeCell ref="U53:U54"/>
    <mergeCell ref="U51:U52"/>
    <mergeCell ref="U49:U50"/>
    <mergeCell ref="U47:U48"/>
    <mergeCell ref="U45:U46"/>
    <mergeCell ref="T57:T58"/>
    <mergeCell ref="T59:T60"/>
    <mergeCell ref="T61:T62"/>
    <mergeCell ref="U57:U58"/>
    <mergeCell ref="U59:U60"/>
    <mergeCell ref="U61:U62"/>
  </mergeCells>
  <printOptions/>
  <pageMargins left="0.75" right="0.75" top="1" bottom="1" header="0.5" footer="0.5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40"/>
  <sheetViews>
    <sheetView zoomScale="75" zoomScaleNormal="75" workbookViewId="0" topLeftCell="A1">
      <selection activeCell="V32" sqref="V32"/>
    </sheetView>
  </sheetViews>
  <sheetFormatPr defaultColWidth="9.140625" defaultRowHeight="12.75"/>
  <cols>
    <col min="1" max="1" width="9.421875" style="0" customWidth="1"/>
    <col min="2" max="2" width="19.28125" style="0" customWidth="1"/>
    <col min="3" max="3" width="11.00390625" style="0" customWidth="1"/>
    <col min="4" max="4" width="8.28125" style="0" customWidth="1"/>
    <col min="5" max="5" width="3.57421875" style="0" customWidth="1"/>
    <col min="6" max="11" width="3.7109375" style="0" customWidth="1"/>
    <col min="12" max="12" width="3.421875" style="0" customWidth="1"/>
    <col min="13" max="13" width="5.00390625" style="0" customWidth="1"/>
    <col min="14" max="14" width="3.140625" style="0" customWidth="1"/>
    <col min="15" max="15" width="3.28125" style="0" customWidth="1"/>
    <col min="16" max="16" width="3.8515625" style="0" customWidth="1"/>
    <col min="18" max="18" width="7.8515625" style="0" customWidth="1"/>
    <col min="19" max="19" width="10.7109375" style="0" customWidth="1"/>
    <col min="20" max="20" width="10.00390625" style="0" customWidth="1"/>
    <col min="21" max="21" width="12.28125" style="0" customWidth="1"/>
    <col min="22" max="22" width="13.421875" style="0" customWidth="1"/>
    <col min="23" max="23" width="11.00390625" style="0" customWidth="1"/>
  </cols>
  <sheetData>
    <row r="3" ht="8.25" customHeight="1"/>
    <row r="4" ht="12.75" hidden="1"/>
    <row r="5" spans="1:20" ht="18">
      <c r="A5" s="48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3:14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7" ht="12.75">
      <c r="A7" s="49" t="s">
        <v>9</v>
      </c>
      <c r="B7" s="49"/>
      <c r="C7" s="4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Q7" s="4" t="s">
        <v>37</v>
      </c>
    </row>
    <row r="9" spans="1:23" s="10" customFormat="1" ht="12.75" customHeight="1">
      <c r="A9" s="65" t="s">
        <v>1</v>
      </c>
      <c r="B9" s="65" t="s">
        <v>2</v>
      </c>
      <c r="C9" s="66" t="s">
        <v>3</v>
      </c>
      <c r="D9" s="66" t="s">
        <v>4</v>
      </c>
      <c r="E9" s="65" t="s">
        <v>5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7" t="s">
        <v>6</v>
      </c>
      <c r="R9" s="67" t="s">
        <v>16</v>
      </c>
      <c r="S9" s="63" t="s">
        <v>7</v>
      </c>
      <c r="T9" s="63" t="s">
        <v>40</v>
      </c>
      <c r="U9" s="63" t="s">
        <v>8</v>
      </c>
      <c r="V9" s="46" t="s">
        <v>18</v>
      </c>
      <c r="W9" s="64"/>
    </row>
    <row r="10" spans="1:23" s="10" customFormat="1" ht="12.75">
      <c r="A10" s="65"/>
      <c r="B10" s="65"/>
      <c r="C10" s="66"/>
      <c r="D10" s="66"/>
      <c r="E10" s="28">
        <v>1</v>
      </c>
      <c r="F10" s="28">
        <v>2</v>
      </c>
      <c r="G10" s="28">
        <v>3</v>
      </c>
      <c r="H10" s="28">
        <v>4</v>
      </c>
      <c r="I10" s="28">
        <v>5</v>
      </c>
      <c r="J10" s="28">
        <v>6</v>
      </c>
      <c r="K10" s="28">
        <v>7</v>
      </c>
      <c r="L10" s="28">
        <v>8</v>
      </c>
      <c r="M10" s="28">
        <v>9</v>
      </c>
      <c r="N10" s="28">
        <v>10</v>
      </c>
      <c r="O10" s="28">
        <v>11</v>
      </c>
      <c r="P10" s="28">
        <v>12</v>
      </c>
      <c r="Q10" s="67"/>
      <c r="R10" s="67"/>
      <c r="S10" s="63"/>
      <c r="T10" s="63"/>
      <c r="U10" s="63"/>
      <c r="V10" s="46"/>
      <c r="W10" s="64"/>
    </row>
    <row r="11" spans="1:23" ht="12.75">
      <c r="A11" s="62" t="s">
        <v>43</v>
      </c>
      <c r="B11" s="2" t="s">
        <v>119</v>
      </c>
      <c r="C11" s="62">
        <v>47</v>
      </c>
      <c r="D11" s="31">
        <v>1</v>
      </c>
      <c r="E11" s="31">
        <v>0</v>
      </c>
      <c r="F11" s="31">
        <v>5</v>
      </c>
      <c r="G11" s="31">
        <v>5</v>
      </c>
      <c r="H11" s="31">
        <v>0</v>
      </c>
      <c r="I11" s="31">
        <v>50</v>
      </c>
      <c r="J11" s="31">
        <v>5</v>
      </c>
      <c r="K11" s="31">
        <v>5</v>
      </c>
      <c r="L11" s="31">
        <v>0</v>
      </c>
      <c r="M11" s="31">
        <v>5</v>
      </c>
      <c r="N11" s="31">
        <v>5</v>
      </c>
      <c r="O11" s="31">
        <v>5</v>
      </c>
      <c r="P11" s="31">
        <v>0</v>
      </c>
      <c r="Q11" s="31">
        <f>SUM(E11:P11)</f>
        <v>85</v>
      </c>
      <c r="R11" s="32">
        <f>4*60+12</f>
        <v>252</v>
      </c>
      <c r="S11" s="31">
        <f aca="true" t="shared" si="0" ref="S11:S22">Q11+R11</f>
        <v>337</v>
      </c>
      <c r="T11" s="62">
        <f>S11+S12</f>
        <v>605</v>
      </c>
      <c r="U11" s="62">
        <f>RANK(T11,$T$11:$T$30,1)</f>
        <v>5</v>
      </c>
      <c r="V11" s="8" t="s">
        <v>17</v>
      </c>
      <c r="W11" s="9"/>
    </row>
    <row r="12" spans="1:23" ht="12.75">
      <c r="A12" s="62"/>
      <c r="B12" s="2" t="s">
        <v>120</v>
      </c>
      <c r="C12" s="62"/>
      <c r="D12" s="31">
        <v>2</v>
      </c>
      <c r="E12" s="31">
        <v>0</v>
      </c>
      <c r="F12" s="31">
        <v>5</v>
      </c>
      <c r="G12" s="31">
        <v>5</v>
      </c>
      <c r="H12" s="31">
        <v>0</v>
      </c>
      <c r="I12" s="31">
        <v>5</v>
      </c>
      <c r="J12" s="31">
        <v>0</v>
      </c>
      <c r="K12" s="31">
        <v>0</v>
      </c>
      <c r="L12" s="31">
        <v>5</v>
      </c>
      <c r="M12" s="31">
        <v>5</v>
      </c>
      <c r="N12" s="31">
        <v>5</v>
      </c>
      <c r="O12" s="31">
        <v>5</v>
      </c>
      <c r="P12" s="31">
        <v>5</v>
      </c>
      <c r="Q12" s="31">
        <f aca="true" t="shared" si="1" ref="Q12:Q30">SUM(E12:P12)</f>
        <v>40</v>
      </c>
      <c r="R12" s="32">
        <f>3*60+48</f>
        <v>228</v>
      </c>
      <c r="S12" s="31">
        <f t="shared" si="0"/>
        <v>268</v>
      </c>
      <c r="T12" s="62"/>
      <c r="U12" s="62"/>
      <c r="V12" s="8" t="s">
        <v>14</v>
      </c>
      <c r="W12" s="9"/>
    </row>
    <row r="13" spans="1:23" ht="12.75">
      <c r="A13" s="62" t="s">
        <v>43</v>
      </c>
      <c r="B13" s="2" t="s">
        <v>121</v>
      </c>
      <c r="C13" s="62">
        <v>93</v>
      </c>
      <c r="D13" s="31">
        <v>1</v>
      </c>
      <c r="E13" s="31">
        <v>0</v>
      </c>
      <c r="F13" s="31">
        <v>5</v>
      </c>
      <c r="G13" s="31">
        <v>5</v>
      </c>
      <c r="H13" s="31">
        <v>0</v>
      </c>
      <c r="I13" s="31">
        <v>5</v>
      </c>
      <c r="J13" s="31">
        <v>0</v>
      </c>
      <c r="K13" s="31">
        <v>0</v>
      </c>
      <c r="L13" s="31">
        <v>0</v>
      </c>
      <c r="M13" s="31">
        <v>5</v>
      </c>
      <c r="N13" s="31">
        <v>5</v>
      </c>
      <c r="O13" s="31">
        <v>50</v>
      </c>
      <c r="P13" s="31">
        <v>5</v>
      </c>
      <c r="Q13" s="31">
        <f t="shared" si="1"/>
        <v>80</v>
      </c>
      <c r="R13" s="32">
        <f>3*60+10</f>
        <v>190</v>
      </c>
      <c r="S13" s="31">
        <f t="shared" si="0"/>
        <v>270</v>
      </c>
      <c r="T13" s="62">
        <f>S13+S14</f>
        <v>580</v>
      </c>
      <c r="U13" s="62">
        <f>RANK(T13,$T$11:$T$30,1)</f>
        <v>4</v>
      </c>
      <c r="V13" s="8">
        <v>1</v>
      </c>
      <c r="W13" s="9"/>
    </row>
    <row r="14" spans="1:23" ht="12.75">
      <c r="A14" s="62"/>
      <c r="B14" s="2" t="s">
        <v>122</v>
      </c>
      <c r="C14" s="62"/>
      <c r="D14" s="31">
        <v>2</v>
      </c>
      <c r="E14" s="31">
        <v>0</v>
      </c>
      <c r="F14" s="31">
        <v>5</v>
      </c>
      <c r="G14" s="31">
        <v>5</v>
      </c>
      <c r="H14" s="31">
        <v>0</v>
      </c>
      <c r="I14" s="31">
        <v>5</v>
      </c>
      <c r="J14" s="31">
        <v>0</v>
      </c>
      <c r="K14" s="31">
        <v>5</v>
      </c>
      <c r="L14" s="31">
        <v>5</v>
      </c>
      <c r="M14" s="31">
        <v>5</v>
      </c>
      <c r="N14" s="31">
        <v>50</v>
      </c>
      <c r="O14" s="31">
        <v>20</v>
      </c>
      <c r="P14" s="31">
        <v>5</v>
      </c>
      <c r="Q14" s="31">
        <f t="shared" si="1"/>
        <v>105</v>
      </c>
      <c r="R14" s="32">
        <f>3*60+25</f>
        <v>205</v>
      </c>
      <c r="S14" s="31">
        <f t="shared" si="0"/>
        <v>310</v>
      </c>
      <c r="T14" s="62"/>
      <c r="U14" s="62"/>
      <c r="V14" s="8" t="s">
        <v>17</v>
      </c>
      <c r="W14" s="9"/>
    </row>
    <row r="15" spans="1:23" ht="12.75">
      <c r="A15" s="62" t="s">
        <v>51</v>
      </c>
      <c r="B15" s="2" t="s">
        <v>125</v>
      </c>
      <c r="C15" s="62">
        <v>1</v>
      </c>
      <c r="D15" s="31">
        <v>1</v>
      </c>
      <c r="E15" s="31">
        <v>0</v>
      </c>
      <c r="F15" s="31">
        <v>5</v>
      </c>
      <c r="G15" s="31">
        <v>5</v>
      </c>
      <c r="H15" s="31">
        <v>0</v>
      </c>
      <c r="I15" s="31">
        <v>5</v>
      </c>
      <c r="J15" s="31">
        <v>5</v>
      </c>
      <c r="K15" s="31">
        <v>20</v>
      </c>
      <c r="L15" s="31">
        <v>5</v>
      </c>
      <c r="M15" s="31">
        <v>150</v>
      </c>
      <c r="N15" s="31">
        <v>5</v>
      </c>
      <c r="O15" s="31">
        <v>50</v>
      </c>
      <c r="P15" s="31">
        <v>50</v>
      </c>
      <c r="Q15" s="31">
        <f t="shared" si="1"/>
        <v>300</v>
      </c>
      <c r="R15" s="32">
        <f>3*60+29</f>
        <v>209</v>
      </c>
      <c r="S15" s="31">
        <f t="shared" si="0"/>
        <v>509</v>
      </c>
      <c r="T15" s="62">
        <f>S15+S16</f>
        <v>865</v>
      </c>
      <c r="U15" s="62">
        <f>RANK(T15,$T$11:$T$30,1)</f>
        <v>6</v>
      </c>
      <c r="V15" s="8">
        <v>3</v>
      </c>
      <c r="W15" s="9"/>
    </row>
    <row r="16" spans="1:23" ht="12.75">
      <c r="A16" s="62"/>
      <c r="B16" s="2" t="s">
        <v>126</v>
      </c>
      <c r="C16" s="62"/>
      <c r="D16" s="31">
        <v>2</v>
      </c>
      <c r="E16" s="31">
        <v>5</v>
      </c>
      <c r="F16" s="31">
        <v>5</v>
      </c>
      <c r="G16" s="31">
        <v>20</v>
      </c>
      <c r="H16" s="31">
        <v>5</v>
      </c>
      <c r="I16" s="31">
        <v>5</v>
      </c>
      <c r="J16" s="31">
        <v>5</v>
      </c>
      <c r="K16" s="31">
        <v>20</v>
      </c>
      <c r="L16" s="31">
        <v>5</v>
      </c>
      <c r="M16" s="31">
        <v>5</v>
      </c>
      <c r="N16" s="31">
        <v>5</v>
      </c>
      <c r="O16" s="31">
        <v>20</v>
      </c>
      <c r="P16" s="31">
        <v>50</v>
      </c>
      <c r="Q16" s="31">
        <f t="shared" si="1"/>
        <v>150</v>
      </c>
      <c r="R16" s="32">
        <f>3*60+26</f>
        <v>206</v>
      </c>
      <c r="S16" s="31">
        <f t="shared" si="0"/>
        <v>356</v>
      </c>
      <c r="T16" s="62"/>
      <c r="U16" s="62"/>
      <c r="V16" s="8">
        <v>2</v>
      </c>
      <c r="W16" s="9"/>
    </row>
    <row r="17" spans="1:23" ht="12.75">
      <c r="A17" s="62" t="s">
        <v>51</v>
      </c>
      <c r="B17" s="2" t="s">
        <v>129</v>
      </c>
      <c r="C17" s="62">
        <v>44</v>
      </c>
      <c r="D17" s="31">
        <v>1</v>
      </c>
      <c r="E17" s="31">
        <v>5</v>
      </c>
      <c r="F17" s="31">
        <v>5</v>
      </c>
      <c r="G17" s="31">
        <v>50</v>
      </c>
      <c r="H17" s="31">
        <v>5</v>
      </c>
      <c r="I17" s="31">
        <v>50</v>
      </c>
      <c r="J17" s="31">
        <v>50</v>
      </c>
      <c r="K17" s="31">
        <v>50</v>
      </c>
      <c r="L17" s="31">
        <v>50</v>
      </c>
      <c r="M17" s="31">
        <v>50</v>
      </c>
      <c r="N17" s="31">
        <v>5</v>
      </c>
      <c r="O17" s="31">
        <v>50</v>
      </c>
      <c r="P17" s="31">
        <v>50</v>
      </c>
      <c r="Q17" s="31">
        <f t="shared" si="1"/>
        <v>420</v>
      </c>
      <c r="R17" s="32">
        <f>2*60+27</f>
        <v>147</v>
      </c>
      <c r="S17" s="31">
        <f t="shared" si="0"/>
        <v>567</v>
      </c>
      <c r="T17" s="62">
        <f>S17+S18</f>
        <v>1119</v>
      </c>
      <c r="U17" s="62">
        <f>RANK(T17,$T$11:$T$30,1)</f>
        <v>9</v>
      </c>
      <c r="V17" s="33"/>
      <c r="W17" s="9"/>
    </row>
    <row r="18" spans="1:23" ht="12.75">
      <c r="A18" s="62"/>
      <c r="B18" s="2" t="s">
        <v>130</v>
      </c>
      <c r="C18" s="62"/>
      <c r="D18" s="31">
        <v>2</v>
      </c>
      <c r="E18" s="31">
        <v>5</v>
      </c>
      <c r="F18" s="31">
        <v>5</v>
      </c>
      <c r="G18" s="31">
        <v>20</v>
      </c>
      <c r="H18" s="31">
        <v>20</v>
      </c>
      <c r="I18" s="31">
        <v>50</v>
      </c>
      <c r="J18" s="31">
        <v>5</v>
      </c>
      <c r="K18" s="31">
        <v>50</v>
      </c>
      <c r="L18" s="31">
        <v>50</v>
      </c>
      <c r="M18" s="31">
        <v>5</v>
      </c>
      <c r="N18" s="31">
        <v>50</v>
      </c>
      <c r="O18" s="31">
        <v>50</v>
      </c>
      <c r="P18" s="31">
        <v>50</v>
      </c>
      <c r="Q18" s="31">
        <f t="shared" si="1"/>
        <v>360</v>
      </c>
      <c r="R18" s="32">
        <f>3*60+12</f>
        <v>192</v>
      </c>
      <c r="S18" s="31">
        <f t="shared" si="0"/>
        <v>552</v>
      </c>
      <c r="T18" s="62"/>
      <c r="U18" s="62"/>
      <c r="V18" s="33"/>
      <c r="W18" s="9"/>
    </row>
    <row r="19" spans="1:23" ht="12.75">
      <c r="A19" s="75" t="s">
        <v>60</v>
      </c>
      <c r="B19" s="2" t="s">
        <v>127</v>
      </c>
      <c r="C19" s="47">
        <v>76</v>
      </c>
      <c r="D19" s="31">
        <v>1</v>
      </c>
      <c r="E19" s="31">
        <v>50</v>
      </c>
      <c r="F19" s="31">
        <v>0</v>
      </c>
      <c r="G19" s="31">
        <v>0</v>
      </c>
      <c r="H19" s="31">
        <v>5</v>
      </c>
      <c r="I19" s="31">
        <v>5</v>
      </c>
      <c r="J19" s="31">
        <v>5</v>
      </c>
      <c r="K19" s="31">
        <v>0</v>
      </c>
      <c r="L19" s="31">
        <v>50</v>
      </c>
      <c r="M19" s="31">
        <v>5</v>
      </c>
      <c r="N19" s="31">
        <v>50</v>
      </c>
      <c r="O19" s="31">
        <v>5</v>
      </c>
      <c r="P19" s="31">
        <v>50</v>
      </c>
      <c r="Q19" s="31">
        <f t="shared" si="1"/>
        <v>225</v>
      </c>
      <c r="R19" s="32">
        <f>4*60+38</f>
        <v>278</v>
      </c>
      <c r="S19" s="31">
        <f t="shared" si="0"/>
        <v>503</v>
      </c>
      <c r="T19" s="62">
        <f>S19+S20</f>
        <v>937</v>
      </c>
      <c r="U19" s="62">
        <f>RANK(T19,$T$11:$T$30,1)</f>
        <v>7</v>
      </c>
      <c r="V19">
        <v>1</v>
      </c>
      <c r="W19" s="9"/>
    </row>
    <row r="20" spans="1:23" ht="12.75">
      <c r="A20" s="76"/>
      <c r="B20" s="2" t="s">
        <v>128</v>
      </c>
      <c r="C20" s="47"/>
      <c r="D20" s="31">
        <v>2</v>
      </c>
      <c r="E20" s="31">
        <v>5</v>
      </c>
      <c r="F20" s="31">
        <v>5</v>
      </c>
      <c r="G20" s="31">
        <v>0</v>
      </c>
      <c r="H20" s="31">
        <v>0</v>
      </c>
      <c r="I20" s="31">
        <v>0</v>
      </c>
      <c r="J20" s="31">
        <v>5</v>
      </c>
      <c r="K20" s="31">
        <v>0</v>
      </c>
      <c r="L20" s="31">
        <v>50</v>
      </c>
      <c r="M20" s="31">
        <v>5</v>
      </c>
      <c r="N20" s="31">
        <v>50</v>
      </c>
      <c r="O20" s="31">
        <v>5</v>
      </c>
      <c r="P20" s="31">
        <v>0</v>
      </c>
      <c r="Q20" s="31">
        <f t="shared" si="1"/>
        <v>125</v>
      </c>
      <c r="R20" s="32">
        <f>5*60+9</f>
        <v>309</v>
      </c>
      <c r="S20" s="31">
        <f t="shared" si="0"/>
        <v>434</v>
      </c>
      <c r="T20" s="62"/>
      <c r="U20" s="62"/>
      <c r="V20" t="s">
        <v>14</v>
      </c>
      <c r="W20" s="9"/>
    </row>
    <row r="21" spans="1:23" ht="12.75">
      <c r="A21" s="47" t="s">
        <v>76</v>
      </c>
      <c r="B21" s="2" t="s">
        <v>131</v>
      </c>
      <c r="C21" s="47">
        <v>45</v>
      </c>
      <c r="D21" s="31">
        <v>1</v>
      </c>
      <c r="E21" s="31">
        <v>0</v>
      </c>
      <c r="F21" s="31">
        <v>0</v>
      </c>
      <c r="G21" s="31">
        <v>50</v>
      </c>
      <c r="H21" s="31">
        <v>20</v>
      </c>
      <c r="I21" s="31">
        <v>50</v>
      </c>
      <c r="J21" s="31">
        <v>5</v>
      </c>
      <c r="K21" s="31">
        <v>5</v>
      </c>
      <c r="L21" s="31">
        <v>50</v>
      </c>
      <c r="M21" s="31">
        <v>5</v>
      </c>
      <c r="N21" s="31">
        <v>5</v>
      </c>
      <c r="O21" s="31">
        <v>50</v>
      </c>
      <c r="P21" s="31">
        <v>5</v>
      </c>
      <c r="Q21" s="31">
        <f t="shared" si="1"/>
        <v>245</v>
      </c>
      <c r="R21" s="32">
        <f>4*60+5</f>
        <v>245</v>
      </c>
      <c r="S21" s="31">
        <f t="shared" si="0"/>
        <v>490</v>
      </c>
      <c r="T21" s="62">
        <f>S21+S22</f>
        <v>953</v>
      </c>
      <c r="U21" s="62">
        <f>RANK(T21,$T$11:$T$30,1)</f>
        <v>8</v>
      </c>
      <c r="V21" t="s">
        <v>14</v>
      </c>
      <c r="W21" s="9"/>
    </row>
    <row r="22" spans="1:23" ht="12.75">
      <c r="A22" s="47"/>
      <c r="B22" s="2" t="s">
        <v>132</v>
      </c>
      <c r="C22" s="47"/>
      <c r="D22" s="31">
        <v>2</v>
      </c>
      <c r="E22" s="31">
        <v>5</v>
      </c>
      <c r="F22" s="31">
        <v>5</v>
      </c>
      <c r="G22" s="31">
        <v>50</v>
      </c>
      <c r="H22" s="31">
        <v>0</v>
      </c>
      <c r="I22" s="31">
        <v>50</v>
      </c>
      <c r="J22" s="31">
        <v>5</v>
      </c>
      <c r="K22" s="31">
        <v>5</v>
      </c>
      <c r="L22" s="31">
        <v>5</v>
      </c>
      <c r="M22" s="31">
        <v>50</v>
      </c>
      <c r="N22" s="31">
        <v>0</v>
      </c>
      <c r="O22" s="31">
        <v>50</v>
      </c>
      <c r="P22" s="31">
        <v>50</v>
      </c>
      <c r="Q22" s="31">
        <f t="shared" si="1"/>
        <v>275</v>
      </c>
      <c r="R22" s="32">
        <f>3*60+8</f>
        <v>188</v>
      </c>
      <c r="S22" s="31">
        <f t="shared" si="0"/>
        <v>463</v>
      </c>
      <c r="T22" s="62"/>
      <c r="U22" s="62"/>
      <c r="V22" t="s">
        <v>14</v>
      </c>
      <c r="W22" s="9"/>
    </row>
    <row r="23" spans="1:23" ht="12.75">
      <c r="A23" s="47" t="s">
        <v>79</v>
      </c>
      <c r="B23" s="2" t="s">
        <v>133</v>
      </c>
      <c r="C23" s="47">
        <v>51</v>
      </c>
      <c r="D23" s="31">
        <v>1</v>
      </c>
      <c r="E23" s="31">
        <v>0</v>
      </c>
      <c r="F23" s="31">
        <v>5</v>
      </c>
      <c r="G23" s="31">
        <v>5</v>
      </c>
      <c r="H23" s="31">
        <v>5</v>
      </c>
      <c r="I23" s="31">
        <v>5</v>
      </c>
      <c r="J23" s="31">
        <v>5</v>
      </c>
      <c r="K23" s="31">
        <v>5</v>
      </c>
      <c r="L23" s="31">
        <v>50</v>
      </c>
      <c r="M23" s="31">
        <v>5</v>
      </c>
      <c r="N23" s="31">
        <v>5</v>
      </c>
      <c r="O23" s="31">
        <v>50</v>
      </c>
      <c r="P23" s="31">
        <v>50</v>
      </c>
      <c r="Q23" s="31">
        <f t="shared" si="1"/>
        <v>190</v>
      </c>
      <c r="R23" s="32">
        <f>5*60+49</f>
        <v>349</v>
      </c>
      <c r="S23" s="31">
        <f aca="true" t="shared" si="2" ref="S23:S30">Q23+R23</f>
        <v>539</v>
      </c>
      <c r="T23" s="62">
        <f>S23+S24</f>
        <v>1130</v>
      </c>
      <c r="U23" s="62">
        <f>RANK(T23,$T$11:$T$30,1)</f>
        <v>10</v>
      </c>
      <c r="V23" t="s">
        <v>14</v>
      </c>
      <c r="W23" s="9"/>
    </row>
    <row r="24" spans="1:23" ht="12.75">
      <c r="A24" s="47"/>
      <c r="B24" s="2" t="s">
        <v>134</v>
      </c>
      <c r="C24" s="47"/>
      <c r="D24" s="31">
        <v>2</v>
      </c>
      <c r="E24" s="31">
        <v>5</v>
      </c>
      <c r="F24" s="31">
        <v>20</v>
      </c>
      <c r="G24" s="31">
        <v>50</v>
      </c>
      <c r="H24" s="31">
        <v>50</v>
      </c>
      <c r="I24" s="31">
        <v>50</v>
      </c>
      <c r="J24" s="31">
        <v>50</v>
      </c>
      <c r="K24" s="31">
        <v>5</v>
      </c>
      <c r="L24" s="31">
        <v>50</v>
      </c>
      <c r="M24" s="31">
        <v>5</v>
      </c>
      <c r="N24" s="31">
        <v>5</v>
      </c>
      <c r="O24" s="31">
        <v>50</v>
      </c>
      <c r="P24" s="31">
        <v>50</v>
      </c>
      <c r="Q24" s="31">
        <f t="shared" si="1"/>
        <v>390</v>
      </c>
      <c r="R24" s="32">
        <f>3*60+21</f>
        <v>201</v>
      </c>
      <c r="S24" s="31">
        <f t="shared" si="2"/>
        <v>591</v>
      </c>
      <c r="T24" s="62"/>
      <c r="U24" s="62"/>
      <c r="V24" t="s">
        <v>14</v>
      </c>
      <c r="W24" s="9"/>
    </row>
    <row r="25" spans="1:23" ht="12.75">
      <c r="A25" s="67" t="s">
        <v>92</v>
      </c>
      <c r="B25" s="2" t="s">
        <v>135</v>
      </c>
      <c r="C25" s="47">
        <v>11</v>
      </c>
      <c r="D25" s="31">
        <v>1</v>
      </c>
      <c r="E25" s="31">
        <v>0</v>
      </c>
      <c r="F25" s="31">
        <v>0</v>
      </c>
      <c r="G25" s="31">
        <v>5</v>
      </c>
      <c r="H25" s="31">
        <v>5</v>
      </c>
      <c r="I25" s="31">
        <v>5</v>
      </c>
      <c r="J25" s="31">
        <v>0</v>
      </c>
      <c r="K25" s="31">
        <v>5</v>
      </c>
      <c r="L25" s="31">
        <v>5</v>
      </c>
      <c r="M25" s="31">
        <v>5</v>
      </c>
      <c r="N25" s="31">
        <v>5</v>
      </c>
      <c r="O25" s="31">
        <v>5</v>
      </c>
      <c r="P25" s="31">
        <v>0</v>
      </c>
      <c r="Q25" s="31">
        <f t="shared" si="1"/>
        <v>40</v>
      </c>
      <c r="R25" s="32">
        <f>2*60+41</f>
        <v>161</v>
      </c>
      <c r="S25" s="31">
        <f t="shared" si="2"/>
        <v>201</v>
      </c>
      <c r="T25" s="62">
        <f>S25+S26</f>
        <v>401</v>
      </c>
      <c r="U25" s="62">
        <f>RANK(T25,$T$11:$T$30,1)</f>
        <v>1</v>
      </c>
      <c r="V25" s="8" t="s">
        <v>17</v>
      </c>
      <c r="W25" s="9"/>
    </row>
    <row r="26" spans="1:23" ht="12.75">
      <c r="A26" s="67"/>
      <c r="B26" s="2" t="s">
        <v>136</v>
      </c>
      <c r="C26" s="47"/>
      <c r="D26" s="31">
        <v>2</v>
      </c>
      <c r="E26" s="31">
        <v>0</v>
      </c>
      <c r="F26" s="31">
        <v>0</v>
      </c>
      <c r="G26" s="31">
        <v>5</v>
      </c>
      <c r="H26" s="31">
        <v>0</v>
      </c>
      <c r="I26" s="31">
        <v>5</v>
      </c>
      <c r="J26" s="31">
        <v>5</v>
      </c>
      <c r="K26" s="31">
        <v>5</v>
      </c>
      <c r="L26" s="31">
        <v>5</v>
      </c>
      <c r="M26" s="31">
        <v>5</v>
      </c>
      <c r="N26" s="31">
        <v>5</v>
      </c>
      <c r="O26" s="31">
        <v>5</v>
      </c>
      <c r="P26" s="31">
        <v>0</v>
      </c>
      <c r="Q26" s="31">
        <f t="shared" si="1"/>
        <v>40</v>
      </c>
      <c r="R26" s="32">
        <f>2*60+40</f>
        <v>160</v>
      </c>
      <c r="S26" s="31">
        <f t="shared" si="2"/>
        <v>200</v>
      </c>
      <c r="T26" s="62"/>
      <c r="U26" s="62"/>
      <c r="V26" s="8" t="s">
        <v>17</v>
      </c>
      <c r="W26" s="9"/>
    </row>
    <row r="27" spans="1:23" ht="12.75">
      <c r="A27" s="67"/>
      <c r="B27" s="2" t="s">
        <v>137</v>
      </c>
      <c r="C27" s="47">
        <v>46</v>
      </c>
      <c r="D27" s="31">
        <v>1</v>
      </c>
      <c r="E27" s="31">
        <v>5</v>
      </c>
      <c r="F27" s="31">
        <v>5</v>
      </c>
      <c r="G27" s="31">
        <v>5</v>
      </c>
      <c r="H27" s="31">
        <v>5</v>
      </c>
      <c r="I27" s="31">
        <v>5</v>
      </c>
      <c r="J27" s="31">
        <v>0</v>
      </c>
      <c r="K27" s="31">
        <v>5</v>
      </c>
      <c r="L27" s="31">
        <v>0</v>
      </c>
      <c r="M27" s="31">
        <v>5</v>
      </c>
      <c r="N27" s="31">
        <v>0</v>
      </c>
      <c r="O27" s="31">
        <v>0</v>
      </c>
      <c r="P27" s="31">
        <v>0</v>
      </c>
      <c r="Q27" s="31">
        <f t="shared" si="1"/>
        <v>35</v>
      </c>
      <c r="R27" s="32">
        <f>3*60+33</f>
        <v>213</v>
      </c>
      <c r="S27" s="31">
        <f t="shared" si="2"/>
        <v>248</v>
      </c>
      <c r="T27" s="62">
        <f>S27+S28</f>
        <v>498</v>
      </c>
      <c r="U27" s="62">
        <f>RANK(T27,$T$11:$T$30,1)</f>
        <v>2</v>
      </c>
      <c r="V27" s="33">
        <v>2</v>
      </c>
      <c r="W27" s="9"/>
    </row>
    <row r="28" spans="1:23" ht="12.75">
      <c r="A28" s="67"/>
      <c r="B28" s="2" t="s">
        <v>138</v>
      </c>
      <c r="C28" s="47"/>
      <c r="D28" s="31">
        <v>2</v>
      </c>
      <c r="E28" s="31">
        <v>5</v>
      </c>
      <c r="F28" s="31">
        <v>5</v>
      </c>
      <c r="G28" s="31">
        <v>5</v>
      </c>
      <c r="H28" s="31">
        <v>0</v>
      </c>
      <c r="I28" s="31">
        <v>5</v>
      </c>
      <c r="J28" s="31">
        <v>0</v>
      </c>
      <c r="K28" s="31">
        <v>5</v>
      </c>
      <c r="L28" s="31">
        <v>5</v>
      </c>
      <c r="M28" s="31">
        <v>5</v>
      </c>
      <c r="N28" s="31">
        <v>5</v>
      </c>
      <c r="O28" s="31">
        <v>5</v>
      </c>
      <c r="P28" s="31">
        <v>0</v>
      </c>
      <c r="Q28" s="31">
        <f t="shared" si="1"/>
        <v>45</v>
      </c>
      <c r="R28" s="32">
        <f>3*60+25</f>
        <v>205</v>
      </c>
      <c r="S28" s="31">
        <f t="shared" si="2"/>
        <v>250</v>
      </c>
      <c r="T28" s="62"/>
      <c r="U28" s="62"/>
      <c r="V28" s="33">
        <v>1</v>
      </c>
      <c r="W28" s="9"/>
    </row>
    <row r="29" spans="1:23" ht="12.75">
      <c r="A29" s="67" t="s">
        <v>43</v>
      </c>
      <c r="B29" s="2" t="s">
        <v>123</v>
      </c>
      <c r="C29" s="47">
        <v>42</v>
      </c>
      <c r="D29" s="31">
        <v>1</v>
      </c>
      <c r="E29" s="31">
        <v>0</v>
      </c>
      <c r="F29" s="31">
        <v>0</v>
      </c>
      <c r="G29" s="31">
        <v>5</v>
      </c>
      <c r="H29" s="31">
        <v>0</v>
      </c>
      <c r="I29" s="31">
        <v>5</v>
      </c>
      <c r="J29" s="31">
        <v>5</v>
      </c>
      <c r="K29" s="31">
        <v>5</v>
      </c>
      <c r="L29" s="31">
        <v>5</v>
      </c>
      <c r="M29" s="31">
        <v>0</v>
      </c>
      <c r="N29" s="31">
        <v>5</v>
      </c>
      <c r="O29" s="31">
        <v>5</v>
      </c>
      <c r="P29" s="31">
        <v>0</v>
      </c>
      <c r="Q29" s="31">
        <f t="shared" si="1"/>
        <v>35</v>
      </c>
      <c r="R29" s="32">
        <f>4*60+8</f>
        <v>248</v>
      </c>
      <c r="S29" s="31">
        <f t="shared" si="2"/>
        <v>283</v>
      </c>
      <c r="T29" s="62">
        <f>S29+S30</f>
        <v>532</v>
      </c>
      <c r="U29" s="62">
        <f>RANK(T29,$T$11:$T$30,1)</f>
        <v>3</v>
      </c>
      <c r="V29">
        <v>2</v>
      </c>
      <c r="W29" s="9"/>
    </row>
    <row r="30" spans="1:23" ht="12.75">
      <c r="A30" s="67"/>
      <c r="B30" s="2" t="s">
        <v>124</v>
      </c>
      <c r="C30" s="47"/>
      <c r="D30" s="31">
        <v>2</v>
      </c>
      <c r="E30" s="31">
        <v>0</v>
      </c>
      <c r="F30" s="31">
        <v>0</v>
      </c>
      <c r="G30" s="31">
        <v>5</v>
      </c>
      <c r="H30" s="31">
        <v>0</v>
      </c>
      <c r="I30" s="31">
        <v>5</v>
      </c>
      <c r="J30" s="31">
        <v>5</v>
      </c>
      <c r="K30" s="31">
        <v>0</v>
      </c>
      <c r="L30" s="31">
        <v>5</v>
      </c>
      <c r="M30" s="31">
        <v>5</v>
      </c>
      <c r="N30" s="31">
        <v>5</v>
      </c>
      <c r="O30" s="31">
        <v>5</v>
      </c>
      <c r="P30" s="31">
        <v>0</v>
      </c>
      <c r="Q30" s="31">
        <f t="shared" si="1"/>
        <v>35</v>
      </c>
      <c r="R30" s="32">
        <f>3*60+34</f>
        <v>214</v>
      </c>
      <c r="S30" s="31">
        <f t="shared" si="2"/>
        <v>249</v>
      </c>
      <c r="T30" s="62"/>
      <c r="U30" s="62"/>
      <c r="V30">
        <v>2</v>
      </c>
      <c r="W30" s="9"/>
    </row>
    <row r="31" ht="12.75">
      <c r="A31" s="49"/>
    </row>
    <row r="32" spans="1:22" ht="12.75">
      <c r="A32" s="49"/>
      <c r="S32" t="s">
        <v>149</v>
      </c>
      <c r="V32" t="s">
        <v>150</v>
      </c>
    </row>
    <row r="33" spans="1:23" ht="39.75" customHeight="1">
      <c r="A33" s="49"/>
      <c r="V33" s="7"/>
      <c r="W33" s="7"/>
    </row>
    <row r="34" spans="1:22" ht="12.75">
      <c r="A34" s="49"/>
      <c r="V34" s="8"/>
    </row>
    <row r="35" spans="1:22" ht="12.75">
      <c r="A35" t="s">
        <v>118</v>
      </c>
      <c r="V35" s="8"/>
    </row>
    <row r="36" ht="12.75">
      <c r="V36" s="8"/>
    </row>
    <row r="37" ht="12.75">
      <c r="V37" s="8"/>
    </row>
    <row r="39" spans="1:23" ht="12.75">
      <c r="A39" s="50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1:23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</sheetData>
  <mergeCells count="57">
    <mergeCell ref="A39:W40"/>
    <mergeCell ref="V9:V10"/>
    <mergeCell ref="U21:U22"/>
    <mergeCell ref="U23:U24"/>
    <mergeCell ref="U25:U26"/>
    <mergeCell ref="U29:U30"/>
    <mergeCell ref="A27:A28"/>
    <mergeCell ref="C27:C28"/>
    <mergeCell ref="A29:A30"/>
    <mergeCell ref="C29:C30"/>
    <mergeCell ref="U9:U10"/>
    <mergeCell ref="U11:U12"/>
    <mergeCell ref="U19:U20"/>
    <mergeCell ref="W9:W10"/>
    <mergeCell ref="U13:U14"/>
    <mergeCell ref="U15:U16"/>
    <mergeCell ref="U17:U18"/>
    <mergeCell ref="U27:U28"/>
    <mergeCell ref="A33:A34"/>
    <mergeCell ref="C11:C12"/>
    <mergeCell ref="C13:C14"/>
    <mergeCell ref="C15:C16"/>
    <mergeCell ref="C19:C20"/>
    <mergeCell ref="C21:C22"/>
    <mergeCell ref="C23:C24"/>
    <mergeCell ref="C25:C26"/>
    <mergeCell ref="A21:A22"/>
    <mergeCell ref="A23:A24"/>
    <mergeCell ref="A25:A26"/>
    <mergeCell ref="A31:A32"/>
    <mergeCell ref="A11:A12"/>
    <mergeCell ref="A13:A14"/>
    <mergeCell ref="A15:A16"/>
    <mergeCell ref="A19:A20"/>
    <mergeCell ref="A17:A18"/>
    <mergeCell ref="A5:T5"/>
    <mergeCell ref="A7:C7"/>
    <mergeCell ref="E9:P9"/>
    <mergeCell ref="A9:A10"/>
    <mergeCell ref="C9:C10"/>
    <mergeCell ref="B9:B10"/>
    <mergeCell ref="D9:D10"/>
    <mergeCell ref="Q9:Q10"/>
    <mergeCell ref="R9:R10"/>
    <mergeCell ref="S9:S10"/>
    <mergeCell ref="T9:T10"/>
    <mergeCell ref="T11:T12"/>
    <mergeCell ref="T13:T14"/>
    <mergeCell ref="T15:T16"/>
    <mergeCell ref="C17:C18"/>
    <mergeCell ref="T17:T18"/>
    <mergeCell ref="T27:T28"/>
    <mergeCell ref="T29:T30"/>
    <mergeCell ref="T19:T20"/>
    <mergeCell ref="T21:T22"/>
    <mergeCell ref="T23:T24"/>
    <mergeCell ref="T25:T26"/>
  </mergeCells>
  <printOptions/>
  <pageMargins left="0.75" right="0.75" top="1" bottom="1" header="0.5" footer="0.5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38"/>
  <sheetViews>
    <sheetView zoomScale="75" zoomScaleNormal="75" workbookViewId="0" topLeftCell="A1">
      <selection activeCell="S30" sqref="S30"/>
    </sheetView>
  </sheetViews>
  <sheetFormatPr defaultColWidth="9.140625" defaultRowHeight="12.75"/>
  <cols>
    <col min="1" max="1" width="9.421875" style="0" customWidth="1"/>
    <col min="2" max="2" width="20.8515625" style="0" customWidth="1"/>
    <col min="3" max="3" width="11.00390625" style="0" customWidth="1"/>
    <col min="4" max="4" width="8.28125" style="0" customWidth="1"/>
    <col min="5" max="5" width="3.57421875" style="0" customWidth="1"/>
    <col min="6" max="11" width="3.7109375" style="0" customWidth="1"/>
    <col min="12" max="12" width="3.421875" style="0" customWidth="1"/>
    <col min="13" max="13" width="5.00390625" style="0" customWidth="1"/>
    <col min="14" max="14" width="3.140625" style="0" customWidth="1"/>
    <col min="15" max="15" width="3.28125" style="0" customWidth="1"/>
    <col min="16" max="16" width="3.8515625" style="0" customWidth="1"/>
    <col min="18" max="18" width="7.8515625" style="0" customWidth="1"/>
    <col min="19" max="19" width="10.7109375" style="0" customWidth="1"/>
    <col min="20" max="20" width="10.00390625" style="0" customWidth="1"/>
    <col min="21" max="21" width="12.28125" style="0" customWidth="1"/>
    <col min="22" max="22" width="13.421875" style="0" customWidth="1"/>
    <col min="23" max="23" width="11.00390625" style="0" customWidth="1"/>
  </cols>
  <sheetData>
    <row r="3" ht="8.25" customHeight="1"/>
    <row r="4" ht="12.75" hidden="1"/>
    <row r="5" spans="1:20" ht="18">
      <c r="A5" s="48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3:14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7" ht="15">
      <c r="A7" s="77" t="s">
        <v>139</v>
      </c>
      <c r="B7" s="77"/>
      <c r="C7" s="7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Q7" s="4" t="s">
        <v>37</v>
      </c>
    </row>
    <row r="9" spans="1:23" s="10" customFormat="1" ht="12.75" customHeight="1">
      <c r="A9" s="65" t="s">
        <v>1</v>
      </c>
      <c r="B9" s="65" t="s">
        <v>2</v>
      </c>
      <c r="C9" s="66" t="s">
        <v>3</v>
      </c>
      <c r="D9" s="66" t="s">
        <v>4</v>
      </c>
      <c r="E9" s="65" t="s">
        <v>5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7" t="s">
        <v>6</v>
      </c>
      <c r="R9" s="67" t="s">
        <v>16</v>
      </c>
      <c r="S9" s="63" t="s">
        <v>7</v>
      </c>
      <c r="T9" s="63" t="s">
        <v>40</v>
      </c>
      <c r="U9" s="63" t="s">
        <v>8</v>
      </c>
      <c r="V9" s="46" t="s">
        <v>18</v>
      </c>
      <c r="W9" s="64"/>
    </row>
    <row r="10" spans="1:23" s="10" customFormat="1" ht="12.75">
      <c r="A10" s="65"/>
      <c r="B10" s="65"/>
      <c r="C10" s="66"/>
      <c r="D10" s="66"/>
      <c r="E10" s="28">
        <v>1</v>
      </c>
      <c r="F10" s="28">
        <v>2</v>
      </c>
      <c r="G10" s="28">
        <v>3</v>
      </c>
      <c r="H10" s="28">
        <v>4</v>
      </c>
      <c r="I10" s="28">
        <v>5</v>
      </c>
      <c r="J10" s="28">
        <v>6</v>
      </c>
      <c r="K10" s="28">
        <v>7</v>
      </c>
      <c r="L10" s="28">
        <v>8</v>
      </c>
      <c r="M10" s="28">
        <v>9</v>
      </c>
      <c r="N10" s="28">
        <v>10</v>
      </c>
      <c r="O10" s="28">
        <v>11</v>
      </c>
      <c r="P10" s="28">
        <v>12</v>
      </c>
      <c r="Q10" s="67"/>
      <c r="R10" s="67"/>
      <c r="S10" s="63"/>
      <c r="T10" s="63"/>
      <c r="U10" s="63"/>
      <c r="V10" s="46"/>
      <c r="W10" s="64"/>
    </row>
    <row r="11" spans="1:23" ht="12.75">
      <c r="A11" s="62" t="s">
        <v>92</v>
      </c>
      <c r="B11" s="2" t="s">
        <v>136</v>
      </c>
      <c r="C11" s="62">
        <v>1</v>
      </c>
      <c r="D11" s="31">
        <v>1</v>
      </c>
      <c r="E11" s="31">
        <v>0</v>
      </c>
      <c r="F11" s="31">
        <v>0</v>
      </c>
      <c r="G11" s="31">
        <v>0</v>
      </c>
      <c r="H11" s="31">
        <v>5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f aca="true" t="shared" si="0" ref="Q11:Q28">SUM(E11:P11)</f>
        <v>5</v>
      </c>
      <c r="R11" s="32">
        <v>137</v>
      </c>
      <c r="S11" s="31">
        <f aca="true" t="shared" si="1" ref="S11:S28">Q11+R11</f>
        <v>142</v>
      </c>
      <c r="T11" s="62">
        <f>S11+S12</f>
        <v>288</v>
      </c>
      <c r="U11" s="62">
        <f>RANK(T11,$T$11:$T$28,1)</f>
        <v>1</v>
      </c>
      <c r="V11" s="8" t="s">
        <v>17</v>
      </c>
      <c r="W11" s="9"/>
    </row>
    <row r="12" spans="1:23" ht="12.75">
      <c r="A12" s="62"/>
      <c r="B12" s="2"/>
      <c r="C12" s="62"/>
      <c r="D12" s="31">
        <v>2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5</v>
      </c>
      <c r="O12" s="31">
        <v>5</v>
      </c>
      <c r="P12" s="31">
        <v>0</v>
      </c>
      <c r="Q12" s="31">
        <f t="shared" si="0"/>
        <v>10</v>
      </c>
      <c r="R12" s="32">
        <v>136</v>
      </c>
      <c r="S12" s="31">
        <f t="shared" si="1"/>
        <v>146</v>
      </c>
      <c r="T12" s="62"/>
      <c r="U12" s="62"/>
      <c r="V12" s="8"/>
      <c r="W12" s="9"/>
    </row>
    <row r="13" spans="1:23" ht="12.75">
      <c r="A13" s="62" t="s">
        <v>92</v>
      </c>
      <c r="B13" s="2" t="s">
        <v>140</v>
      </c>
      <c r="C13" s="62">
        <v>2</v>
      </c>
      <c r="D13" s="31">
        <v>1</v>
      </c>
      <c r="E13" s="31">
        <v>0</v>
      </c>
      <c r="F13" s="31">
        <v>5</v>
      </c>
      <c r="G13" s="31">
        <v>0</v>
      </c>
      <c r="H13" s="31">
        <v>0</v>
      </c>
      <c r="I13" s="31">
        <v>5</v>
      </c>
      <c r="J13" s="31">
        <v>0</v>
      </c>
      <c r="K13" s="31">
        <v>0</v>
      </c>
      <c r="L13" s="31">
        <v>0</v>
      </c>
      <c r="M13" s="31">
        <v>50</v>
      </c>
      <c r="N13" s="31">
        <v>5</v>
      </c>
      <c r="O13" s="31">
        <v>5</v>
      </c>
      <c r="P13" s="31">
        <v>0</v>
      </c>
      <c r="Q13" s="31">
        <f t="shared" si="0"/>
        <v>70</v>
      </c>
      <c r="R13" s="32">
        <v>164</v>
      </c>
      <c r="S13" s="31">
        <f t="shared" si="1"/>
        <v>234</v>
      </c>
      <c r="T13" s="62">
        <f>S13+S14</f>
        <v>436</v>
      </c>
      <c r="U13" s="62">
        <f>RANK(T13,$T$11:$T$28,1)</f>
        <v>7</v>
      </c>
      <c r="V13" s="8">
        <v>1</v>
      </c>
      <c r="W13" s="9"/>
    </row>
    <row r="14" spans="1:23" ht="12.75">
      <c r="A14" s="62"/>
      <c r="B14" s="2"/>
      <c r="C14" s="62"/>
      <c r="D14" s="31">
        <v>2</v>
      </c>
      <c r="E14" s="31">
        <v>0</v>
      </c>
      <c r="F14" s="31">
        <v>0</v>
      </c>
      <c r="G14" s="31">
        <v>0</v>
      </c>
      <c r="H14" s="31">
        <v>5</v>
      </c>
      <c r="I14" s="31">
        <v>5</v>
      </c>
      <c r="J14" s="31">
        <v>0</v>
      </c>
      <c r="K14" s="31">
        <v>5</v>
      </c>
      <c r="L14" s="31">
        <v>5</v>
      </c>
      <c r="M14" s="31">
        <v>0</v>
      </c>
      <c r="N14" s="31">
        <v>5</v>
      </c>
      <c r="O14" s="31">
        <v>0</v>
      </c>
      <c r="P14" s="31">
        <v>0</v>
      </c>
      <c r="Q14" s="31">
        <f t="shared" si="0"/>
        <v>25</v>
      </c>
      <c r="R14" s="32">
        <v>177</v>
      </c>
      <c r="S14" s="31">
        <f t="shared" si="1"/>
        <v>202</v>
      </c>
      <c r="T14" s="62"/>
      <c r="U14" s="62"/>
      <c r="V14" s="8"/>
      <c r="W14" s="9"/>
    </row>
    <row r="15" spans="1:23" ht="12.75">
      <c r="A15" s="62" t="s">
        <v>51</v>
      </c>
      <c r="B15" s="2" t="s">
        <v>126</v>
      </c>
      <c r="C15" s="62">
        <v>13</v>
      </c>
      <c r="D15" s="31">
        <v>1</v>
      </c>
      <c r="E15" s="31">
        <v>0</v>
      </c>
      <c r="F15" s="31">
        <v>0</v>
      </c>
      <c r="G15" s="31">
        <v>0</v>
      </c>
      <c r="H15" s="31">
        <v>0</v>
      </c>
      <c r="I15" s="31">
        <v>5</v>
      </c>
      <c r="J15" s="31">
        <v>0</v>
      </c>
      <c r="K15" s="31">
        <v>0</v>
      </c>
      <c r="L15" s="31">
        <v>0</v>
      </c>
      <c r="M15" s="31">
        <v>5</v>
      </c>
      <c r="N15" s="31">
        <v>5</v>
      </c>
      <c r="O15" s="31">
        <v>5</v>
      </c>
      <c r="P15" s="31">
        <v>0</v>
      </c>
      <c r="Q15" s="31">
        <f t="shared" si="0"/>
        <v>20</v>
      </c>
      <c r="R15" s="32">
        <v>185</v>
      </c>
      <c r="S15" s="31">
        <f t="shared" si="1"/>
        <v>205</v>
      </c>
      <c r="T15" s="62">
        <f>S15+S16</f>
        <v>363</v>
      </c>
      <c r="U15" s="62">
        <f>RANK(T15,$T$11:$T$28,1)</f>
        <v>4</v>
      </c>
      <c r="V15" s="8">
        <v>2</v>
      </c>
      <c r="W15" s="9"/>
    </row>
    <row r="16" spans="1:23" ht="12.75">
      <c r="A16" s="62"/>
      <c r="C16" s="62"/>
      <c r="D16" s="31">
        <v>2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f t="shared" si="0"/>
        <v>0</v>
      </c>
      <c r="R16" s="32">
        <v>158</v>
      </c>
      <c r="S16" s="31">
        <f t="shared" si="1"/>
        <v>158</v>
      </c>
      <c r="T16" s="62"/>
      <c r="U16" s="62"/>
      <c r="V16" s="8"/>
      <c r="W16" s="9"/>
    </row>
    <row r="17" spans="1:23" ht="12.75">
      <c r="A17" s="62" t="s">
        <v>43</v>
      </c>
      <c r="B17" s="2" t="s">
        <v>124</v>
      </c>
      <c r="C17" s="62">
        <v>69</v>
      </c>
      <c r="D17" s="31">
        <v>1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f t="shared" si="0"/>
        <v>0</v>
      </c>
      <c r="R17" s="32">
        <v>207</v>
      </c>
      <c r="S17" s="31">
        <f t="shared" si="1"/>
        <v>207</v>
      </c>
      <c r="T17" s="62">
        <f>S17+S18</f>
        <v>389</v>
      </c>
      <c r="U17" s="62">
        <f>RANK(T17,$T$11:$T$28,1)</f>
        <v>5</v>
      </c>
      <c r="V17" s="33">
        <v>2</v>
      </c>
      <c r="W17" s="9"/>
    </row>
    <row r="18" spans="1:23" ht="12.75">
      <c r="A18" s="62"/>
      <c r="B18" s="2"/>
      <c r="C18" s="62"/>
      <c r="D18" s="31">
        <v>2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f t="shared" si="0"/>
        <v>0</v>
      </c>
      <c r="R18" s="32">
        <v>182</v>
      </c>
      <c r="S18" s="31">
        <f t="shared" si="1"/>
        <v>182</v>
      </c>
      <c r="T18" s="62"/>
      <c r="U18" s="62"/>
      <c r="V18" s="33"/>
      <c r="W18" s="9"/>
    </row>
    <row r="19" spans="1:23" ht="12.75">
      <c r="A19" s="75" t="s">
        <v>51</v>
      </c>
      <c r="B19" s="2" t="s">
        <v>141</v>
      </c>
      <c r="C19" s="47">
        <v>44</v>
      </c>
      <c r="D19" s="31">
        <v>1</v>
      </c>
      <c r="E19" s="31">
        <v>0</v>
      </c>
      <c r="F19" s="31">
        <v>0</v>
      </c>
      <c r="G19" s="31">
        <v>0</v>
      </c>
      <c r="H19" s="31">
        <v>5</v>
      </c>
      <c r="I19" s="31">
        <v>5</v>
      </c>
      <c r="J19" s="31">
        <v>0</v>
      </c>
      <c r="K19" s="31">
        <v>5</v>
      </c>
      <c r="L19" s="31">
        <v>0</v>
      </c>
      <c r="M19" s="31">
        <v>0</v>
      </c>
      <c r="N19" s="31">
        <v>5</v>
      </c>
      <c r="O19" s="31">
        <v>5</v>
      </c>
      <c r="P19" s="31">
        <v>0</v>
      </c>
      <c r="Q19" s="31">
        <f t="shared" si="0"/>
        <v>25</v>
      </c>
      <c r="R19" s="32">
        <v>166</v>
      </c>
      <c r="S19" s="31">
        <f t="shared" si="1"/>
        <v>191</v>
      </c>
      <c r="T19" s="62"/>
      <c r="U19" s="62"/>
      <c r="V19">
        <v>3</v>
      </c>
      <c r="W19" s="9"/>
    </row>
    <row r="20" spans="1:23" ht="12.75">
      <c r="A20" s="76"/>
      <c r="B20" s="2"/>
      <c r="C20" s="47"/>
      <c r="D20" s="31">
        <v>2</v>
      </c>
      <c r="E20" s="20" t="s">
        <v>146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>
        <f t="shared" si="0"/>
        <v>0</v>
      </c>
      <c r="R20" s="32"/>
      <c r="S20" s="31"/>
      <c r="T20" s="62"/>
      <c r="U20" s="62"/>
      <c r="W20" s="9"/>
    </row>
    <row r="21" spans="1:23" ht="12.75">
      <c r="A21" s="47"/>
      <c r="B21" s="2" t="s">
        <v>142</v>
      </c>
      <c r="C21" s="47">
        <v>22</v>
      </c>
      <c r="D21" s="31">
        <v>1</v>
      </c>
      <c r="E21" s="31">
        <v>0</v>
      </c>
      <c r="F21" s="31">
        <v>0</v>
      </c>
      <c r="G21" s="31">
        <v>5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5</v>
      </c>
      <c r="N21" s="31">
        <v>0</v>
      </c>
      <c r="O21" s="31">
        <v>0</v>
      </c>
      <c r="P21" s="31">
        <v>0</v>
      </c>
      <c r="Q21" s="31">
        <f t="shared" si="0"/>
        <v>10</v>
      </c>
      <c r="R21" s="32">
        <v>170</v>
      </c>
      <c r="S21" s="31">
        <f t="shared" si="1"/>
        <v>180</v>
      </c>
      <c r="T21" s="62">
        <f>S21+S22</f>
        <v>356</v>
      </c>
      <c r="U21" s="62">
        <f>RANK(T21,$T$11:$T$28,1)</f>
        <v>3</v>
      </c>
      <c r="W21" s="9"/>
    </row>
    <row r="22" spans="1:23" ht="12.75">
      <c r="A22" s="47"/>
      <c r="B22" s="2"/>
      <c r="C22" s="47"/>
      <c r="D22" s="31">
        <v>2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f t="shared" si="0"/>
        <v>0</v>
      </c>
      <c r="R22" s="32">
        <v>176</v>
      </c>
      <c r="S22" s="31">
        <f t="shared" si="1"/>
        <v>176</v>
      </c>
      <c r="T22" s="62"/>
      <c r="U22" s="62"/>
      <c r="W22" s="9"/>
    </row>
    <row r="23" spans="1:23" ht="12.75">
      <c r="A23" s="47" t="s">
        <v>51</v>
      </c>
      <c r="B23" s="2" t="s">
        <v>54</v>
      </c>
      <c r="C23" s="47">
        <v>25</v>
      </c>
      <c r="D23" s="31">
        <v>1</v>
      </c>
      <c r="E23" s="31">
        <v>0</v>
      </c>
      <c r="F23" s="31">
        <v>0</v>
      </c>
      <c r="G23" s="31">
        <v>0</v>
      </c>
      <c r="H23" s="31">
        <v>5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5</v>
      </c>
      <c r="P23" s="31">
        <v>5</v>
      </c>
      <c r="Q23" s="31">
        <f t="shared" si="0"/>
        <v>15</v>
      </c>
      <c r="R23" s="32">
        <v>214</v>
      </c>
      <c r="S23" s="31">
        <f t="shared" si="1"/>
        <v>229</v>
      </c>
      <c r="T23" s="62">
        <f>S23+S24</f>
        <v>430</v>
      </c>
      <c r="U23" s="62">
        <f>RANK(T23,$T$11:$T$28,1)</f>
        <v>6</v>
      </c>
      <c r="V23" t="s">
        <v>14</v>
      </c>
      <c r="W23" s="9"/>
    </row>
    <row r="24" spans="1:23" ht="12.75">
      <c r="A24" s="47"/>
      <c r="B24" s="2"/>
      <c r="C24" s="47"/>
      <c r="D24" s="31">
        <v>2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5</v>
      </c>
      <c r="N24" s="31">
        <v>5</v>
      </c>
      <c r="O24" s="31">
        <v>5</v>
      </c>
      <c r="P24" s="31">
        <v>0</v>
      </c>
      <c r="Q24" s="31">
        <f t="shared" si="0"/>
        <v>15</v>
      </c>
      <c r="R24" s="32">
        <v>186</v>
      </c>
      <c r="S24" s="31">
        <f t="shared" si="1"/>
        <v>201</v>
      </c>
      <c r="T24" s="62"/>
      <c r="U24" s="62"/>
      <c r="W24" s="9"/>
    </row>
    <row r="25" spans="1:23" ht="12.75">
      <c r="A25" s="67"/>
      <c r="B25" s="2" t="s">
        <v>137</v>
      </c>
      <c r="C25" s="47">
        <v>28</v>
      </c>
      <c r="D25" s="31">
        <v>1</v>
      </c>
      <c r="E25" s="31">
        <v>0</v>
      </c>
      <c r="F25" s="31">
        <v>0</v>
      </c>
      <c r="G25" s="31">
        <v>0</v>
      </c>
      <c r="H25" s="31">
        <v>0</v>
      </c>
      <c r="I25" s="31">
        <v>5</v>
      </c>
      <c r="J25" s="31">
        <v>0</v>
      </c>
      <c r="K25" s="31">
        <v>0</v>
      </c>
      <c r="L25" s="31">
        <v>0</v>
      </c>
      <c r="M25" s="31">
        <v>0</v>
      </c>
      <c r="N25" s="31">
        <v>5</v>
      </c>
      <c r="O25" s="31">
        <v>0</v>
      </c>
      <c r="P25" s="31">
        <v>0</v>
      </c>
      <c r="Q25" s="31">
        <f t="shared" si="0"/>
        <v>10</v>
      </c>
      <c r="R25" s="32">
        <v>165</v>
      </c>
      <c r="S25" s="31">
        <f t="shared" si="1"/>
        <v>175</v>
      </c>
      <c r="T25" s="62">
        <f>S25+S26</f>
        <v>453</v>
      </c>
      <c r="U25" s="62">
        <f>RANK(T25,$T$11:$T$28,1)</f>
        <v>8</v>
      </c>
      <c r="V25" s="8">
        <v>2</v>
      </c>
      <c r="W25" s="9"/>
    </row>
    <row r="26" spans="1:23" ht="12.75">
      <c r="A26" s="67"/>
      <c r="B26" s="2"/>
      <c r="C26" s="47"/>
      <c r="D26" s="31">
        <v>2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50</v>
      </c>
      <c r="M26" s="31">
        <v>50</v>
      </c>
      <c r="N26" s="31">
        <v>5</v>
      </c>
      <c r="O26" s="31">
        <v>0</v>
      </c>
      <c r="P26" s="31">
        <v>0</v>
      </c>
      <c r="Q26" s="31">
        <f t="shared" si="0"/>
        <v>105</v>
      </c>
      <c r="R26" s="32">
        <v>173</v>
      </c>
      <c r="S26" s="31">
        <f t="shared" si="1"/>
        <v>278</v>
      </c>
      <c r="T26" s="62"/>
      <c r="U26" s="62"/>
      <c r="V26" s="8"/>
      <c r="W26" s="9"/>
    </row>
    <row r="27" spans="1:23" ht="12.75">
      <c r="A27" s="67"/>
      <c r="B27" s="2" t="s">
        <v>143</v>
      </c>
      <c r="C27" s="47">
        <v>51</v>
      </c>
      <c r="D27" s="31">
        <v>1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f t="shared" si="0"/>
        <v>0</v>
      </c>
      <c r="R27" s="32">
        <v>161</v>
      </c>
      <c r="S27" s="31">
        <f t="shared" si="1"/>
        <v>161</v>
      </c>
      <c r="T27" s="62">
        <f>S27+S28</f>
        <v>330</v>
      </c>
      <c r="U27" s="62">
        <f>RANK(T27,$T$11:$T$28,1)</f>
        <v>2</v>
      </c>
      <c r="V27" s="33" t="s">
        <v>25</v>
      </c>
      <c r="W27" s="9"/>
    </row>
    <row r="28" spans="1:23" ht="12.75">
      <c r="A28" s="67"/>
      <c r="B28" s="2"/>
      <c r="C28" s="47"/>
      <c r="D28" s="31">
        <v>2</v>
      </c>
      <c r="E28" s="31">
        <v>0</v>
      </c>
      <c r="F28" s="31">
        <v>0</v>
      </c>
      <c r="G28" s="31">
        <v>0</v>
      </c>
      <c r="H28" s="31">
        <v>0</v>
      </c>
      <c r="I28" s="31">
        <v>5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f t="shared" si="0"/>
        <v>5</v>
      </c>
      <c r="R28" s="32">
        <v>164</v>
      </c>
      <c r="S28" s="31">
        <f t="shared" si="1"/>
        <v>169</v>
      </c>
      <c r="T28" s="62"/>
      <c r="U28" s="62"/>
      <c r="V28" s="33"/>
      <c r="W28" s="9"/>
    </row>
    <row r="29" ht="12.75">
      <c r="A29" s="49"/>
    </row>
    <row r="30" spans="1:19" ht="12.75">
      <c r="A30" s="49"/>
      <c r="S30" t="s">
        <v>149</v>
      </c>
    </row>
    <row r="31" spans="1:23" ht="39.75" customHeight="1">
      <c r="A31" s="49"/>
      <c r="V31" s="7"/>
      <c r="W31" s="7"/>
    </row>
    <row r="32" spans="1:22" ht="12.75">
      <c r="A32" s="49"/>
      <c r="V32" s="8"/>
    </row>
    <row r="33" spans="1:22" ht="12.75">
      <c r="A33" t="s">
        <v>118</v>
      </c>
      <c r="V33" s="8"/>
    </row>
    <row r="34" ht="12.75">
      <c r="V34" s="8"/>
    </row>
    <row r="35" ht="12.75">
      <c r="V35" s="8"/>
    </row>
    <row r="37" spans="1:23" ht="12.75">
      <c r="A37" s="50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1:23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</row>
  </sheetData>
  <mergeCells count="53">
    <mergeCell ref="C17:C18"/>
    <mergeCell ref="T17:T18"/>
    <mergeCell ref="T27:T28"/>
    <mergeCell ref="T19:T20"/>
    <mergeCell ref="T21:T22"/>
    <mergeCell ref="T23:T24"/>
    <mergeCell ref="T25:T26"/>
    <mergeCell ref="T9:T10"/>
    <mergeCell ref="T11:T12"/>
    <mergeCell ref="T13:T14"/>
    <mergeCell ref="T15:T16"/>
    <mergeCell ref="A5:T5"/>
    <mergeCell ref="A7:C7"/>
    <mergeCell ref="E9:P9"/>
    <mergeCell ref="A9:A10"/>
    <mergeCell ref="C9:C10"/>
    <mergeCell ref="B9:B10"/>
    <mergeCell ref="D9:D10"/>
    <mergeCell ref="Q9:Q10"/>
    <mergeCell ref="R9:R10"/>
    <mergeCell ref="S9:S10"/>
    <mergeCell ref="A23:A24"/>
    <mergeCell ref="A25:A26"/>
    <mergeCell ref="A29:A30"/>
    <mergeCell ref="A11:A12"/>
    <mergeCell ref="A13:A14"/>
    <mergeCell ref="A15:A16"/>
    <mergeCell ref="A19:A20"/>
    <mergeCell ref="A17:A18"/>
    <mergeCell ref="U27:U28"/>
    <mergeCell ref="A31:A32"/>
    <mergeCell ref="C11:C12"/>
    <mergeCell ref="C13:C14"/>
    <mergeCell ref="C15:C16"/>
    <mergeCell ref="C19:C20"/>
    <mergeCell ref="C21:C22"/>
    <mergeCell ref="C23:C24"/>
    <mergeCell ref="C25:C26"/>
    <mergeCell ref="A21:A22"/>
    <mergeCell ref="W9:W10"/>
    <mergeCell ref="U13:U14"/>
    <mergeCell ref="U15:U16"/>
    <mergeCell ref="U17:U18"/>
    <mergeCell ref="A37:W38"/>
    <mergeCell ref="V9:V10"/>
    <mergeCell ref="U21:U22"/>
    <mergeCell ref="U23:U24"/>
    <mergeCell ref="U25:U26"/>
    <mergeCell ref="A27:A28"/>
    <mergeCell ref="C27:C28"/>
    <mergeCell ref="U9:U10"/>
    <mergeCell ref="U11:U12"/>
    <mergeCell ref="U19:U20"/>
  </mergeCells>
  <printOptions/>
  <pageMargins left="0.75" right="0.75" top="1" bottom="1" header="0.5" footer="0.5"/>
  <pageSetup fitToHeight="1" fitToWidth="1"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38"/>
  <sheetViews>
    <sheetView zoomScale="75" zoomScaleNormal="75" workbookViewId="0" topLeftCell="A1">
      <selection activeCell="S30" sqref="S30"/>
    </sheetView>
  </sheetViews>
  <sheetFormatPr defaultColWidth="9.140625" defaultRowHeight="12.75"/>
  <cols>
    <col min="1" max="1" width="9.421875" style="0" customWidth="1"/>
    <col min="2" max="2" width="20.8515625" style="0" customWidth="1"/>
    <col min="3" max="3" width="11.00390625" style="0" customWidth="1"/>
    <col min="4" max="4" width="8.28125" style="0" customWidth="1"/>
    <col min="5" max="5" width="3.57421875" style="0" customWidth="1"/>
    <col min="6" max="11" width="3.7109375" style="0" customWidth="1"/>
    <col min="12" max="12" width="3.421875" style="0" customWidth="1"/>
    <col min="13" max="13" width="5.00390625" style="0" customWidth="1"/>
    <col min="14" max="14" width="3.140625" style="0" customWidth="1"/>
    <col min="15" max="15" width="3.28125" style="0" customWidth="1"/>
    <col min="16" max="16" width="3.8515625" style="0" customWidth="1"/>
    <col min="18" max="18" width="7.8515625" style="0" customWidth="1"/>
    <col min="19" max="19" width="10.7109375" style="0" customWidth="1"/>
    <col min="20" max="20" width="10.00390625" style="0" customWidth="1"/>
    <col min="21" max="21" width="12.28125" style="0" customWidth="1"/>
    <col min="22" max="22" width="13.421875" style="0" customWidth="1"/>
    <col min="23" max="23" width="11.00390625" style="0" customWidth="1"/>
  </cols>
  <sheetData>
    <row r="3" ht="8.25" customHeight="1"/>
    <row r="4" ht="12.75" hidden="1"/>
    <row r="5" spans="1:20" ht="18">
      <c r="A5" s="48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3:14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7" ht="15">
      <c r="A7" s="77" t="s">
        <v>144</v>
      </c>
      <c r="B7" s="77"/>
      <c r="C7" s="7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Q7" s="4" t="s">
        <v>37</v>
      </c>
    </row>
    <row r="9" spans="1:23" s="10" customFormat="1" ht="12.75" customHeight="1">
      <c r="A9" s="65" t="s">
        <v>1</v>
      </c>
      <c r="B9" s="65" t="s">
        <v>2</v>
      </c>
      <c r="C9" s="66" t="s">
        <v>3</v>
      </c>
      <c r="D9" s="66" t="s">
        <v>4</v>
      </c>
      <c r="E9" s="65" t="s">
        <v>5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7" t="s">
        <v>6</v>
      </c>
      <c r="R9" s="67" t="s">
        <v>16</v>
      </c>
      <c r="S9" s="63" t="s">
        <v>7</v>
      </c>
      <c r="T9" s="63" t="s">
        <v>40</v>
      </c>
      <c r="U9" s="63" t="s">
        <v>8</v>
      </c>
      <c r="V9" s="46" t="s">
        <v>18</v>
      </c>
      <c r="W9" s="64"/>
    </row>
    <row r="10" spans="1:23" s="10" customFormat="1" ht="12.75">
      <c r="A10" s="65"/>
      <c r="B10" s="65"/>
      <c r="C10" s="66"/>
      <c r="D10" s="66"/>
      <c r="E10" s="28">
        <v>1</v>
      </c>
      <c r="F10" s="28">
        <v>2</v>
      </c>
      <c r="G10" s="28">
        <v>3</v>
      </c>
      <c r="H10" s="28">
        <v>4</v>
      </c>
      <c r="I10" s="28">
        <v>5</v>
      </c>
      <c r="J10" s="28">
        <v>6</v>
      </c>
      <c r="K10" s="28">
        <v>7</v>
      </c>
      <c r="L10" s="28">
        <v>8</v>
      </c>
      <c r="M10" s="28">
        <v>9</v>
      </c>
      <c r="N10" s="28">
        <v>10</v>
      </c>
      <c r="O10" s="28">
        <v>11</v>
      </c>
      <c r="P10" s="28">
        <v>12</v>
      </c>
      <c r="Q10" s="67"/>
      <c r="R10" s="67"/>
      <c r="S10" s="63"/>
      <c r="T10" s="63"/>
      <c r="U10" s="63"/>
      <c r="V10" s="46"/>
      <c r="W10" s="64"/>
    </row>
    <row r="11" spans="1:23" ht="12.75">
      <c r="A11" s="62" t="s">
        <v>92</v>
      </c>
      <c r="B11" s="2" t="s">
        <v>117</v>
      </c>
      <c r="C11" s="62">
        <v>6</v>
      </c>
      <c r="D11" s="31">
        <v>1</v>
      </c>
      <c r="E11" s="31">
        <v>0</v>
      </c>
      <c r="F11" s="31">
        <v>0</v>
      </c>
      <c r="G11" s="31">
        <v>0</v>
      </c>
      <c r="H11" s="31">
        <v>0</v>
      </c>
      <c r="I11" s="31">
        <v>5</v>
      </c>
      <c r="J11" s="31">
        <v>0</v>
      </c>
      <c r="K11" s="31">
        <v>0</v>
      </c>
      <c r="L11" s="31">
        <v>0</v>
      </c>
      <c r="M11" s="31">
        <v>0</v>
      </c>
      <c r="N11" s="31">
        <v>5</v>
      </c>
      <c r="O11" s="31">
        <v>5</v>
      </c>
      <c r="P11" s="31">
        <v>0</v>
      </c>
      <c r="Q11" s="31">
        <f aca="true" t="shared" si="0" ref="Q11:Q28">SUM(E11:P11)</f>
        <v>15</v>
      </c>
      <c r="R11" s="32">
        <v>137</v>
      </c>
      <c r="S11" s="31">
        <f aca="true" t="shared" si="1" ref="S11:S18">Q11+R11</f>
        <v>152</v>
      </c>
      <c r="T11" s="62">
        <f>S11+S12</f>
        <v>304</v>
      </c>
      <c r="U11" s="62">
        <f>RANK(T11,$T$11:$T$18,1)</f>
        <v>3</v>
      </c>
      <c r="V11" s="8">
        <v>1</v>
      </c>
      <c r="W11" s="9"/>
    </row>
    <row r="12" spans="1:23" ht="12.75">
      <c r="A12" s="62"/>
      <c r="B12" s="2"/>
      <c r="C12" s="62"/>
      <c r="D12" s="31">
        <v>2</v>
      </c>
      <c r="E12" s="31">
        <v>0</v>
      </c>
      <c r="F12" s="31">
        <v>0</v>
      </c>
      <c r="G12" s="31">
        <v>5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5</v>
      </c>
      <c r="O12" s="31">
        <v>0</v>
      </c>
      <c r="P12" s="31">
        <v>0</v>
      </c>
      <c r="Q12" s="31">
        <f t="shared" si="0"/>
        <v>10</v>
      </c>
      <c r="R12" s="32">
        <v>142</v>
      </c>
      <c r="S12" s="31">
        <f t="shared" si="1"/>
        <v>152</v>
      </c>
      <c r="T12" s="62"/>
      <c r="U12" s="62"/>
      <c r="V12" s="8"/>
      <c r="W12" s="9"/>
    </row>
    <row r="13" spans="1:23" ht="12.75">
      <c r="A13" s="62" t="s">
        <v>92</v>
      </c>
      <c r="B13" s="2" t="s">
        <v>116</v>
      </c>
      <c r="C13" s="62">
        <v>7</v>
      </c>
      <c r="D13" s="31">
        <v>1</v>
      </c>
      <c r="E13" s="31">
        <v>0</v>
      </c>
      <c r="F13" s="31">
        <v>0</v>
      </c>
      <c r="G13" s="31">
        <v>0</v>
      </c>
      <c r="H13" s="31">
        <v>0</v>
      </c>
      <c r="I13" s="31">
        <v>5</v>
      </c>
      <c r="J13" s="31">
        <v>0</v>
      </c>
      <c r="K13" s="31">
        <v>5</v>
      </c>
      <c r="L13" s="31">
        <v>0</v>
      </c>
      <c r="M13" s="31">
        <v>5</v>
      </c>
      <c r="N13" s="31">
        <v>5</v>
      </c>
      <c r="O13" s="31">
        <v>5</v>
      </c>
      <c r="P13" s="31">
        <v>0</v>
      </c>
      <c r="Q13" s="31">
        <f t="shared" si="0"/>
        <v>25</v>
      </c>
      <c r="R13" s="32">
        <v>169</v>
      </c>
      <c r="S13" s="31">
        <f t="shared" si="1"/>
        <v>194</v>
      </c>
      <c r="T13" s="62">
        <f>S13+S14</f>
        <v>383</v>
      </c>
      <c r="U13" s="62">
        <f>RANK(T13,$T$11:$T$18,1)</f>
        <v>4</v>
      </c>
      <c r="V13" s="8">
        <v>3</v>
      </c>
      <c r="W13" s="9"/>
    </row>
    <row r="14" spans="1:23" ht="12.75">
      <c r="A14" s="62"/>
      <c r="B14" s="2"/>
      <c r="C14" s="62"/>
      <c r="D14" s="31">
        <v>2</v>
      </c>
      <c r="E14" s="31">
        <v>0</v>
      </c>
      <c r="F14" s="31">
        <v>0</v>
      </c>
      <c r="G14" s="31">
        <v>5</v>
      </c>
      <c r="H14" s="31">
        <v>5</v>
      </c>
      <c r="I14" s="31">
        <v>5</v>
      </c>
      <c r="J14" s="31">
        <v>0</v>
      </c>
      <c r="K14" s="31">
        <v>0</v>
      </c>
      <c r="L14" s="31">
        <v>0</v>
      </c>
      <c r="M14" s="31">
        <v>0</v>
      </c>
      <c r="N14" s="31">
        <v>5</v>
      </c>
      <c r="O14" s="31">
        <v>5</v>
      </c>
      <c r="P14" s="31">
        <v>0</v>
      </c>
      <c r="Q14" s="31">
        <f t="shared" si="0"/>
        <v>25</v>
      </c>
      <c r="R14" s="32">
        <v>164</v>
      </c>
      <c r="S14" s="31">
        <f t="shared" si="1"/>
        <v>189</v>
      </c>
      <c r="T14" s="62"/>
      <c r="U14" s="62"/>
      <c r="V14" s="8"/>
      <c r="W14" s="9"/>
    </row>
    <row r="15" spans="1:23" ht="12.75">
      <c r="A15" s="62" t="s">
        <v>92</v>
      </c>
      <c r="B15" s="2" t="s">
        <v>95</v>
      </c>
      <c r="C15" s="62">
        <v>8</v>
      </c>
      <c r="D15" s="31">
        <v>1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5</v>
      </c>
      <c r="M15" s="31">
        <v>0</v>
      </c>
      <c r="N15" s="31">
        <v>0</v>
      </c>
      <c r="O15" s="31">
        <v>0</v>
      </c>
      <c r="P15" s="31">
        <v>0</v>
      </c>
      <c r="Q15" s="31">
        <f t="shared" si="0"/>
        <v>5</v>
      </c>
      <c r="R15" s="32">
        <v>117</v>
      </c>
      <c r="S15" s="31">
        <f t="shared" si="1"/>
        <v>122</v>
      </c>
      <c r="T15" s="62">
        <f>S15+S16</f>
        <v>241</v>
      </c>
      <c r="U15" s="62">
        <f>RANK(T15,$T$11:$T$18,1)</f>
        <v>2</v>
      </c>
      <c r="V15" s="8">
        <v>2</v>
      </c>
      <c r="W15" s="9"/>
    </row>
    <row r="16" spans="1:23" ht="12.75">
      <c r="A16" s="62"/>
      <c r="C16" s="62"/>
      <c r="D16" s="31">
        <v>2</v>
      </c>
      <c r="E16" s="31">
        <v>0</v>
      </c>
      <c r="F16" s="31">
        <v>5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f t="shared" si="0"/>
        <v>5</v>
      </c>
      <c r="R16" s="32">
        <v>114</v>
      </c>
      <c r="S16" s="31">
        <f t="shared" si="1"/>
        <v>119</v>
      </c>
      <c r="T16" s="62"/>
      <c r="U16" s="62"/>
      <c r="V16" s="8"/>
      <c r="W16" s="9"/>
    </row>
    <row r="17" spans="1:23" ht="12.75">
      <c r="A17" s="62" t="s">
        <v>92</v>
      </c>
      <c r="B17" s="2" t="s">
        <v>99</v>
      </c>
      <c r="C17" s="62">
        <v>9</v>
      </c>
      <c r="D17" s="31">
        <v>1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f t="shared" si="0"/>
        <v>0</v>
      </c>
      <c r="R17" s="32">
        <v>110</v>
      </c>
      <c r="S17" s="31">
        <f t="shared" si="1"/>
        <v>110</v>
      </c>
      <c r="T17" s="62">
        <f>S17+S18</f>
        <v>220</v>
      </c>
      <c r="U17" s="62">
        <f>RANK(T17,$T$11:$T$18,1)</f>
        <v>1</v>
      </c>
      <c r="V17" s="33">
        <v>2</v>
      </c>
      <c r="W17" s="9"/>
    </row>
    <row r="18" spans="1:23" ht="12.75">
      <c r="A18" s="62"/>
      <c r="B18" s="2"/>
      <c r="C18" s="62"/>
      <c r="D18" s="31">
        <v>2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f t="shared" si="0"/>
        <v>0</v>
      </c>
      <c r="R18" s="32">
        <v>110</v>
      </c>
      <c r="S18" s="31">
        <f t="shared" si="1"/>
        <v>110</v>
      </c>
      <c r="T18" s="62"/>
      <c r="U18" s="62"/>
      <c r="V18" s="33"/>
      <c r="W18" s="9"/>
    </row>
    <row r="19" spans="1:23" ht="12.75">
      <c r="A19" s="62" t="s">
        <v>92</v>
      </c>
      <c r="B19" s="2" t="s">
        <v>100</v>
      </c>
      <c r="C19" s="47">
        <v>10</v>
      </c>
      <c r="D19" s="31">
        <v>1</v>
      </c>
      <c r="E19" s="20" t="s">
        <v>146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1"/>
      <c r="T19" s="62"/>
      <c r="U19" s="62"/>
      <c r="V19" t="s">
        <v>25</v>
      </c>
      <c r="W19" s="9"/>
    </row>
    <row r="20" spans="1:23" ht="12.75">
      <c r="A20" s="62"/>
      <c r="B20" s="2"/>
      <c r="C20" s="47"/>
      <c r="D20" s="31">
        <v>2</v>
      </c>
      <c r="E20" s="20" t="s">
        <v>146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1"/>
      <c r="T20" s="62"/>
      <c r="U20" s="62"/>
      <c r="W20" s="9"/>
    </row>
    <row r="21" spans="1:23" ht="12.75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7"/>
      <c r="T21" s="34"/>
      <c r="U21" s="34"/>
      <c r="W21" s="9"/>
    </row>
    <row r="22" spans="1:23" ht="12.75">
      <c r="A22" s="39" t="s">
        <v>145</v>
      </c>
      <c r="B22" s="40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  <c r="S22" s="42"/>
      <c r="T22" s="39"/>
      <c r="U22" s="39"/>
      <c r="W22" s="9"/>
    </row>
    <row r="23" spans="1:23" ht="12.75">
      <c r="A23" s="62" t="s">
        <v>92</v>
      </c>
      <c r="B23" s="2" t="s">
        <v>97</v>
      </c>
      <c r="C23" s="47">
        <v>3</v>
      </c>
      <c r="D23" s="31">
        <v>1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f t="shared" si="0"/>
        <v>0</v>
      </c>
      <c r="R23" s="32">
        <v>129</v>
      </c>
      <c r="S23" s="31">
        <f aca="true" t="shared" si="2" ref="S23:S28">Q23+R23</f>
        <v>129</v>
      </c>
      <c r="T23" s="62">
        <f>S23+S24</f>
        <v>265</v>
      </c>
      <c r="U23" s="62">
        <f>RANK(T23,$T$23:$T$28,1)</f>
        <v>1</v>
      </c>
      <c r="V23">
        <v>1</v>
      </c>
      <c r="W23" s="9"/>
    </row>
    <row r="24" spans="1:23" ht="12.75">
      <c r="A24" s="62"/>
      <c r="C24" s="47"/>
      <c r="D24" s="31">
        <v>2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f t="shared" si="0"/>
        <v>0</v>
      </c>
      <c r="R24" s="32">
        <v>136</v>
      </c>
      <c r="S24" s="31">
        <f t="shared" si="2"/>
        <v>136</v>
      </c>
      <c r="T24" s="62"/>
      <c r="U24" s="62"/>
      <c r="W24" s="9"/>
    </row>
    <row r="25" spans="1:23" ht="12.75">
      <c r="A25" s="62" t="s">
        <v>92</v>
      </c>
      <c r="B25" s="2" t="s">
        <v>96</v>
      </c>
      <c r="C25" s="47">
        <v>4</v>
      </c>
      <c r="D25" s="31">
        <v>1</v>
      </c>
      <c r="E25" s="31">
        <v>0</v>
      </c>
      <c r="F25" s="31">
        <v>0</v>
      </c>
      <c r="G25" s="31">
        <v>0</v>
      </c>
      <c r="H25" s="31">
        <v>0</v>
      </c>
      <c r="I25" s="31">
        <v>5</v>
      </c>
      <c r="J25" s="31">
        <v>0</v>
      </c>
      <c r="K25" s="31">
        <v>5</v>
      </c>
      <c r="L25" s="31">
        <v>0</v>
      </c>
      <c r="M25" s="31">
        <v>0</v>
      </c>
      <c r="N25" s="31">
        <v>0</v>
      </c>
      <c r="O25" s="31">
        <v>5</v>
      </c>
      <c r="P25" s="31">
        <v>0</v>
      </c>
      <c r="Q25" s="31">
        <f t="shared" si="0"/>
        <v>15</v>
      </c>
      <c r="R25" s="32">
        <v>165</v>
      </c>
      <c r="S25" s="31">
        <f t="shared" si="2"/>
        <v>180</v>
      </c>
      <c r="T25" s="62">
        <f>S25+S26</f>
        <v>334</v>
      </c>
      <c r="U25" s="62">
        <f>RANK(T25,$T$23:$T$28,1)</f>
        <v>2</v>
      </c>
      <c r="V25">
        <v>2</v>
      </c>
      <c r="W25" s="9"/>
    </row>
    <row r="26" spans="1:23" ht="12.75">
      <c r="A26" s="62"/>
      <c r="B26" s="2"/>
      <c r="C26" s="47"/>
      <c r="D26" s="31">
        <v>2</v>
      </c>
      <c r="E26" s="31">
        <v>0</v>
      </c>
      <c r="F26" s="31">
        <v>0</v>
      </c>
      <c r="G26" s="31">
        <v>0</v>
      </c>
      <c r="H26" s="31">
        <v>0</v>
      </c>
      <c r="I26" s="31">
        <v>5</v>
      </c>
      <c r="J26" s="31">
        <v>0</v>
      </c>
      <c r="K26" s="31">
        <v>5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f t="shared" si="0"/>
        <v>10</v>
      </c>
      <c r="R26" s="32">
        <v>144</v>
      </c>
      <c r="S26" s="31">
        <f t="shared" si="2"/>
        <v>154</v>
      </c>
      <c r="T26" s="62"/>
      <c r="U26" s="62"/>
      <c r="W26" s="9"/>
    </row>
    <row r="27" spans="1:23" ht="12.75">
      <c r="A27" s="62" t="s">
        <v>92</v>
      </c>
      <c r="B27" s="2" t="s">
        <v>98</v>
      </c>
      <c r="C27" s="47">
        <v>5</v>
      </c>
      <c r="D27" s="31">
        <v>1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f t="shared" si="0"/>
        <v>0</v>
      </c>
      <c r="R27" s="32">
        <v>172</v>
      </c>
      <c r="S27" s="31">
        <f t="shared" si="2"/>
        <v>172</v>
      </c>
      <c r="T27" s="62">
        <f>S27+S28</f>
        <v>342</v>
      </c>
      <c r="U27" s="62">
        <f>RANK(T27,$T$23:$T$28,1)</f>
        <v>3</v>
      </c>
      <c r="V27" s="8">
        <v>2</v>
      </c>
      <c r="W27" s="9"/>
    </row>
    <row r="28" spans="1:23" ht="12.75">
      <c r="A28" s="62"/>
      <c r="B28" s="2"/>
      <c r="C28" s="47"/>
      <c r="D28" s="31">
        <v>2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f t="shared" si="0"/>
        <v>0</v>
      </c>
      <c r="R28" s="32">
        <v>170</v>
      </c>
      <c r="S28" s="31">
        <f t="shared" si="2"/>
        <v>170</v>
      </c>
      <c r="T28" s="62"/>
      <c r="U28" s="62"/>
      <c r="V28" s="8"/>
      <c r="W28" s="9"/>
    </row>
    <row r="29" ht="12.75">
      <c r="A29" s="49"/>
    </row>
    <row r="30" spans="1:19" ht="12.75">
      <c r="A30" s="49"/>
      <c r="S30" t="s">
        <v>149</v>
      </c>
    </row>
    <row r="31" spans="1:23" ht="39.75" customHeight="1">
      <c r="A31" s="49"/>
      <c r="V31" s="7"/>
      <c r="W31" s="7"/>
    </row>
    <row r="32" spans="1:22" ht="12.75">
      <c r="A32" s="49"/>
      <c r="V32" s="8"/>
    </row>
    <row r="33" spans="1:22" ht="12.75">
      <c r="A33" t="s">
        <v>118</v>
      </c>
      <c r="V33" s="8"/>
    </row>
    <row r="34" ht="12.75">
      <c r="V34" s="8"/>
    </row>
    <row r="35" ht="12.75">
      <c r="V35" s="8"/>
    </row>
    <row r="37" spans="1:23" ht="12.75">
      <c r="A37" s="50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1:23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</row>
  </sheetData>
  <mergeCells count="49">
    <mergeCell ref="A37:W38"/>
    <mergeCell ref="V9:V10"/>
    <mergeCell ref="U23:U24"/>
    <mergeCell ref="U25:U26"/>
    <mergeCell ref="U27:U28"/>
    <mergeCell ref="U9:U10"/>
    <mergeCell ref="U11:U12"/>
    <mergeCell ref="U19:U20"/>
    <mergeCell ref="W9:W10"/>
    <mergeCell ref="U13:U14"/>
    <mergeCell ref="U15:U16"/>
    <mergeCell ref="U17:U18"/>
    <mergeCell ref="A31:A32"/>
    <mergeCell ref="C11:C12"/>
    <mergeCell ref="C13:C14"/>
    <mergeCell ref="C15:C16"/>
    <mergeCell ref="C19:C20"/>
    <mergeCell ref="C23:C24"/>
    <mergeCell ref="C25:C26"/>
    <mergeCell ref="C27:C28"/>
    <mergeCell ref="A23:A24"/>
    <mergeCell ref="A25:A26"/>
    <mergeCell ref="A27:A28"/>
    <mergeCell ref="A29:A30"/>
    <mergeCell ref="A11:A12"/>
    <mergeCell ref="A13:A14"/>
    <mergeCell ref="A15:A16"/>
    <mergeCell ref="A19:A20"/>
    <mergeCell ref="A17:A18"/>
    <mergeCell ref="A5:T5"/>
    <mergeCell ref="A7:C7"/>
    <mergeCell ref="E9:P9"/>
    <mergeCell ref="A9:A10"/>
    <mergeCell ref="C9:C10"/>
    <mergeCell ref="B9:B10"/>
    <mergeCell ref="D9:D10"/>
    <mergeCell ref="Q9:Q10"/>
    <mergeCell ref="R9:R10"/>
    <mergeCell ref="S9:S10"/>
    <mergeCell ref="T25:T26"/>
    <mergeCell ref="T27:T28"/>
    <mergeCell ref="T9:T10"/>
    <mergeCell ref="T11:T12"/>
    <mergeCell ref="T13:T14"/>
    <mergeCell ref="T15:T16"/>
    <mergeCell ref="C17:C18"/>
    <mergeCell ref="T17:T18"/>
    <mergeCell ref="T19:T20"/>
    <mergeCell ref="T23:T24"/>
  </mergeCells>
  <printOptions/>
  <pageMargins left="0.75" right="0.75" top="1" bottom="1" header="0.5" footer="0.5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2009-04-14T00:32:18Z</cp:lastPrinted>
  <dcterms:created xsi:type="dcterms:W3CDTF">1996-10-08T23:32:33Z</dcterms:created>
  <dcterms:modified xsi:type="dcterms:W3CDTF">2009-04-15T04:40:44Z</dcterms:modified>
  <cp:category/>
  <cp:version/>
  <cp:contentType/>
  <cp:contentStatus/>
</cp:coreProperties>
</file>